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66925"/>
  <mc:AlternateContent xmlns:mc="http://schemas.openxmlformats.org/markup-compatibility/2006">
    <mc:Choice Requires="x15">
      <x15ac:absPath xmlns:x15ac="http://schemas.microsoft.com/office/spreadsheetml/2010/11/ac" url="https://bigabi.sharepoint.com/sites/BIGA_Datashare/Freigegebene Dokumente/01_Daten/02_Projekte/2025-016_BECK Beratung/03_Tragwerksplanung/01_Programme/01_ETA_23_0041_ohne_Kopf/"/>
    </mc:Choice>
  </mc:AlternateContent>
  <xr:revisionPtr revIDLastSave="40" documentId="8_{F95F6FD9-8609-40CA-9D98-88D5C64D7CD0}" xr6:coauthVersionLast="47" xr6:coauthVersionMax="47" xr10:uidLastSave="{5F54C79F-BF51-42ED-A266-C092C644061A}"/>
  <workbookProtection workbookAlgorithmName="SHA-512" workbookHashValue="UA/Ud21xHF+yS259NJuV3mxFg9EUIw32ILszHALxGrOJbnGX1l6CZ6PWtaQg+TyXbgtHn94uBwFDR3TpqiUdfg==" workbookSaltValue="bNDYqzCq/TMJxQOGaCnFXQ==" workbookSpinCount="100000" lockStructure="1"/>
  <bookViews>
    <workbookView xWindow="-120" yWindow="-120" windowWidth="38640" windowHeight="21120" xr2:uid="{38C327E5-3003-41D2-9401-E3350ACAE8C5}"/>
  </bookViews>
  <sheets>
    <sheet name="Start" sheetId="1" r:id="rId1"/>
    <sheet name="Lizenz" sheetId="3" r:id="rId2"/>
    <sheet name="Code" sheetId="2" state="veryHidden" r:id="rId3"/>
    <sheet name="Log" sheetId="4" state="veryHidden" r:id="rId4"/>
  </sheets>
  <definedNames>
    <definedName name="_rho1">Start!$D$27</definedName>
    <definedName name="_rho2">Start!$D$39</definedName>
    <definedName name="_t1">Start!$D$26</definedName>
    <definedName name="_t2">Start!$D$38</definedName>
    <definedName name="d">Start!$D$9</definedName>
    <definedName name="_xlnm.Print_Area" localSheetId="0">Start!$A$1:$G$191</definedName>
    <definedName name="sprache">Start!$D$3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4" i="3"/>
  <c r="A1" i="1"/>
  <c r="A188" i="1"/>
  <c r="A185" i="1"/>
  <c r="A181" i="1"/>
  <c r="F132" i="1"/>
  <c r="D103" i="1"/>
  <c r="D98" i="1"/>
  <c r="D97" i="1"/>
  <c r="B100" i="1"/>
  <c r="B32" i="2"/>
  <c r="B31" i="2"/>
  <c r="B30" i="2"/>
  <c r="B29" i="2"/>
  <c r="B28" i="2"/>
  <c r="A5" i="1"/>
  <c r="A4" i="1"/>
  <c r="C40" i="1" l="1"/>
  <c r="C28" i="1"/>
  <c r="G178" i="1"/>
  <c r="A180" i="1"/>
  <c r="C180" i="1"/>
  <c r="D180" i="1"/>
  <c r="E180" i="1"/>
  <c r="A179" i="1"/>
  <c r="A176" i="1"/>
  <c r="A173" i="1"/>
  <c r="A167" i="1"/>
  <c r="A159" i="1"/>
  <c r="A82" i="1"/>
  <c r="A152" i="1"/>
  <c r="A75" i="1"/>
  <c r="A145" i="1"/>
  <c r="A68" i="1"/>
  <c r="A136" i="1"/>
  <c r="A56" i="1"/>
  <c r="A130" i="1"/>
  <c r="A48" i="1"/>
  <c r="A128" i="1"/>
  <c r="A116" i="1"/>
  <c r="A109" i="1"/>
  <c r="A103" i="1"/>
  <c r="A97" i="1"/>
  <c r="A94" i="1"/>
  <c r="A92" i="1"/>
  <c r="A34" i="1"/>
  <c r="A22" i="1"/>
  <c r="C41" i="1"/>
  <c r="C39" i="1"/>
  <c r="C38" i="1"/>
  <c r="C37" i="1"/>
  <c r="C36" i="1"/>
  <c r="C29" i="1"/>
  <c r="C27" i="1"/>
  <c r="C26" i="1"/>
  <c r="C24" i="1"/>
  <c r="C25" i="1"/>
  <c r="C3" i="1"/>
  <c r="C11" i="1"/>
  <c r="C10" i="1"/>
  <c r="C9" i="1"/>
  <c r="A7" i="1"/>
  <c r="F138" i="1"/>
  <c r="F143" i="1" s="1"/>
  <c r="F50" i="1"/>
  <c r="F53" i="1" s="1"/>
  <c r="F36" i="1"/>
  <c r="B44" i="1" s="1"/>
  <c r="F24" i="1"/>
  <c r="F11" i="1"/>
  <c r="F14" i="1" s="1"/>
  <c r="H4" i="2"/>
  <c r="H5" i="2"/>
  <c r="H6" i="2"/>
  <c r="H7" i="2"/>
  <c r="H8" i="2"/>
  <c r="H9" i="2"/>
  <c r="F20" i="2"/>
  <c r="C14" i="1"/>
  <c r="F21" i="2"/>
  <c r="F22" i="2"/>
  <c r="F23" i="2"/>
  <c r="F24" i="2"/>
  <c r="F9" i="2"/>
  <c r="D10" i="1"/>
  <c r="F4" i="2"/>
  <c r="F5" i="2"/>
  <c r="F6" i="2"/>
  <c r="F7" i="2"/>
  <c r="F8" i="2"/>
  <c r="D104" i="1"/>
  <c r="B106" i="1" s="1"/>
  <c r="C16" i="1"/>
  <c r="F58" i="1"/>
  <c r="F61" i="1" s="1"/>
  <c r="C15" i="1"/>
  <c r="B125" i="1" l="1"/>
  <c r="F112" i="1"/>
  <c r="B32" i="1"/>
  <c r="B89" i="1"/>
  <c r="C177" i="1"/>
  <c r="G179" i="1" a="1"/>
  <c r="G179" i="1" s="1"/>
  <c r="C176" i="1" s="1"/>
  <c r="F148" i="1"/>
  <c r="F155" i="1"/>
  <c r="D37" i="1"/>
  <c r="D40" i="1"/>
  <c r="D25" i="1"/>
  <c r="D28" i="1"/>
  <c r="F15" i="1"/>
  <c r="F119" i="1"/>
  <c r="F65" i="1"/>
  <c r="F163" i="1" l="1"/>
  <c r="F169" i="1" s="1"/>
  <c r="C18" i="1"/>
  <c r="F71" i="1" s="1"/>
  <c r="F123" i="1"/>
  <c r="F78" i="1" l="1"/>
  <c r="F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Aondio Patrik</author>
  </authors>
  <commentList>
    <comment ref="D12" authorId="0" shapeId="0" xr:uid="{2C8913ED-9833-4ECD-9178-BABD044E52FD}">
      <text>
        <r>
          <rPr>
            <sz val="9"/>
            <color indexed="81"/>
            <rFont val="Segoe UI"/>
            <family val="2"/>
          </rPr>
          <t>Teilsicherheitsbeiwert gemäß EN 1995-1-1 oder nationaler Bestimmung</t>
        </r>
      </text>
    </comment>
    <comment ref="D26" authorId="0" shapeId="0" xr:uid="{7E4383C3-D2B6-4F92-BC41-4AC76D16DD96}">
      <text>
        <r>
          <rPr>
            <sz val="9"/>
            <color indexed="81"/>
            <rFont val="Segoe UI"/>
            <family val="2"/>
          </rPr>
          <t>Eindringtiefe des Nagels in Bauteil 1</t>
        </r>
      </text>
    </comment>
    <comment ref="D30" authorId="0" shapeId="0" xr:uid="{BB560EE0-A7C4-4BBB-A9ED-307BE3DBEC45}">
      <text>
        <r>
          <rPr>
            <sz val="9"/>
            <color indexed="81"/>
            <rFont val="Segoe UI"/>
            <family val="2"/>
          </rPr>
          <t xml:space="preserve">Modifikationsbeiwert für die Lasteinwirkungsdauer und Nutzungsklasse des Bauteils 1 </t>
        </r>
      </text>
    </comment>
    <comment ref="D31" authorId="0" shapeId="0" xr:uid="{3D6A2FE2-FDF0-4829-AC7D-0F0F9190CA98}">
      <text>
        <r>
          <rPr>
            <sz val="9"/>
            <color indexed="81"/>
            <rFont val="Segoe UI"/>
            <family val="2"/>
          </rPr>
          <t>Teilsicherheitsbeiwert für das Material gemäß EN 1995-1-1 oder nationaler Bestimmung</t>
        </r>
      </text>
    </comment>
    <comment ref="D38" authorId="0" shapeId="0" xr:uid="{C1C6A27D-D3A1-4EAB-81D7-32FC61B3DCE4}">
      <text>
        <r>
          <rPr>
            <sz val="9"/>
            <color indexed="81"/>
            <rFont val="Segoe UI"/>
            <family val="2"/>
          </rPr>
          <t>Eindringtiefe einschließlich Spitze in Bauteil 2</t>
        </r>
      </text>
    </comment>
    <comment ref="D42" authorId="0" shapeId="0" xr:uid="{9A5E7EBA-8DE7-472C-ABCF-2D94F978B697}">
      <text>
        <r>
          <rPr>
            <sz val="9"/>
            <color indexed="81"/>
            <rFont val="Segoe UI"/>
            <family val="2"/>
          </rPr>
          <t xml:space="preserve">Modifikationsbeiwert für die Lasteinwirkungsdauer und Nutzungsklasse des Bauteils 2 </t>
        </r>
      </text>
    </comment>
    <comment ref="D43" authorId="0" shapeId="0" xr:uid="{345D255C-25A9-4228-AEA5-0F48E356CE07}">
      <text>
        <r>
          <rPr>
            <sz val="9"/>
            <color indexed="81"/>
            <rFont val="Segoe UI"/>
            <family val="2"/>
          </rPr>
          <t>Teilsicherheitsbeiwert für das Material gemäß EN 1995-1-1 oder nationaler Bestimmung</t>
        </r>
      </text>
    </comment>
    <comment ref="F50" authorId="0" shapeId="0" xr:uid="{9FF344EC-AC2F-4DD4-BA1B-145F24C23D65}">
      <text>
        <r>
          <rPr>
            <sz val="9"/>
            <color indexed="81"/>
            <rFont val="Segoe UI"/>
            <family val="2"/>
          </rPr>
          <t>charakteristischer Wert der Lochleibungsfestigkeit im Bauteil 1 gemäß EN 1995-1-1 oder ETA</t>
        </r>
      </text>
    </comment>
    <comment ref="F58" authorId="0" shapeId="0" xr:uid="{E50B9BBE-EE1E-4465-9184-E3585369A9F7}">
      <text>
        <r>
          <rPr>
            <sz val="9"/>
            <color indexed="81"/>
            <rFont val="Segoe UI"/>
            <family val="2"/>
          </rPr>
          <t>charakteristischer Wert der Lochleibungsfestigkeit im Bauteil 2 gemäß EN 1995-1-1 oder ETA</t>
        </r>
      </text>
    </comment>
    <comment ref="F132" authorId="0" shapeId="0" xr:uid="{E68AE4EE-E6D7-42D8-BE1E-A587E4DB8BF3}">
      <text>
        <r>
          <rPr>
            <sz val="9"/>
            <color indexed="81"/>
            <rFont val="Segoe UI"/>
            <family val="2"/>
          </rPr>
          <t>charakteristischer Wert der Lochleibungsfestigkeit im Bauteil 1 gemäß EN 1995-1-1 oder ETA</t>
        </r>
      </text>
    </comment>
    <comment ref="F138" authorId="0" shapeId="0" xr:uid="{517EF07A-F9D1-41EF-A780-A90066333826}">
      <text>
        <r>
          <rPr>
            <sz val="9"/>
            <color indexed="81"/>
            <rFont val="Segoe UI"/>
            <family val="2"/>
          </rPr>
          <t>charakteristischer Wert der Lochleibungsfestigkeit im Bauteil 2 gemäß EN 1995-1-1 oder ETA</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<sst xmlns="http://schemas.openxmlformats.org/spreadsheetml/2006/main" count="154" uniqueCount="119">
  <si>
    <t>mm</t>
  </si>
  <si>
    <r>
      <t>f</t>
    </r>
    <r>
      <rPr>
        <vertAlign val="subscript"/>
        <sz val="11"/>
        <color theme="1"/>
        <rFont val="Calibri"/>
        <family val="2"/>
        <scheme val="minor"/>
      </rPr>
      <t>tens,k</t>
    </r>
    <r>
      <rPr>
        <sz val="11"/>
        <color theme="1"/>
        <rFont val="Calibri"/>
        <family val="2"/>
        <scheme val="minor"/>
      </rPr>
      <t>=</t>
    </r>
  </si>
  <si>
    <t>kN</t>
  </si>
  <si>
    <r>
      <t>f</t>
    </r>
    <r>
      <rPr>
        <vertAlign val="subscript"/>
        <sz val="11"/>
        <color theme="1"/>
        <rFont val="Calibri"/>
        <family val="2"/>
        <scheme val="minor"/>
      </rPr>
      <t>ax,k</t>
    </r>
    <r>
      <rPr>
        <sz val="11"/>
        <color theme="1"/>
        <rFont val="Calibri"/>
        <family val="2"/>
        <scheme val="minor"/>
      </rPr>
      <t>=</t>
    </r>
  </si>
  <si>
    <t>ständig</t>
  </si>
  <si>
    <t>lang</t>
  </si>
  <si>
    <t>kurz</t>
  </si>
  <si>
    <t>sehr kurz</t>
  </si>
  <si>
    <t>mittel</t>
  </si>
  <si>
    <t>kmod,M</t>
  </si>
  <si>
    <t>kmod,ax</t>
  </si>
  <si>
    <r>
      <t>k</t>
    </r>
    <r>
      <rPr>
        <vertAlign val="subscript"/>
        <sz val="11"/>
        <color theme="1"/>
        <rFont val="Calibri"/>
        <family val="2"/>
        <scheme val="minor"/>
      </rPr>
      <t>mod,ax</t>
    </r>
    <r>
      <rPr>
        <sz val="11"/>
        <color theme="1"/>
        <rFont val="Calibri"/>
        <family val="2"/>
        <scheme val="minor"/>
      </rPr>
      <t>=</t>
    </r>
  </si>
  <si>
    <r>
      <t>k</t>
    </r>
    <r>
      <rPr>
        <vertAlign val="subscript"/>
        <sz val="11"/>
        <color theme="1"/>
        <rFont val="Calibri"/>
        <family val="2"/>
        <scheme val="minor"/>
      </rPr>
      <t>mod,M</t>
    </r>
    <r>
      <rPr>
        <sz val="11"/>
        <color theme="1"/>
        <rFont val="Calibri"/>
        <family val="2"/>
        <scheme val="minor"/>
      </rPr>
      <t>=</t>
    </r>
  </si>
  <si>
    <t>kg/m³</t>
  </si>
  <si>
    <t>°</t>
  </si>
  <si>
    <t>N/mm²</t>
  </si>
  <si>
    <r>
      <t>k</t>
    </r>
    <r>
      <rPr>
        <vertAlign val="subscript"/>
        <sz val="11"/>
        <color theme="1"/>
        <rFont val="Calibri"/>
        <family val="2"/>
        <scheme val="minor"/>
      </rPr>
      <t>mod,1</t>
    </r>
    <r>
      <rPr>
        <sz val="11"/>
        <color theme="1"/>
        <rFont val="Calibri"/>
        <family val="2"/>
        <scheme val="minor"/>
      </rPr>
      <t>=</t>
    </r>
  </si>
  <si>
    <r>
      <rPr>
        <sz val="11"/>
        <color theme="1"/>
        <rFont val="Calibri"/>
        <family val="2"/>
      </rPr>
      <t>γ</t>
    </r>
    <r>
      <rPr>
        <vertAlign val="subscript"/>
        <sz val="11"/>
        <color theme="1"/>
        <rFont val="Calibri"/>
        <family val="2"/>
      </rPr>
      <t>M,1</t>
    </r>
    <r>
      <rPr>
        <sz val="11"/>
        <color theme="1"/>
        <rFont val="Calibri"/>
        <family val="2"/>
      </rPr>
      <t>=</t>
    </r>
  </si>
  <si>
    <r>
      <t>k</t>
    </r>
    <r>
      <rPr>
        <vertAlign val="subscript"/>
        <sz val="11"/>
        <color theme="1"/>
        <rFont val="Calibri"/>
        <family val="2"/>
        <scheme val="minor"/>
      </rPr>
      <t>mod,2</t>
    </r>
    <r>
      <rPr>
        <sz val="11"/>
        <color theme="1"/>
        <rFont val="Calibri"/>
        <family val="2"/>
        <scheme val="minor"/>
      </rPr>
      <t>=</t>
    </r>
  </si>
  <si>
    <r>
      <t>γ</t>
    </r>
    <r>
      <rPr>
        <vertAlign val="subscript"/>
        <sz val="11"/>
        <color theme="1"/>
        <rFont val="Calibri"/>
        <family val="2"/>
      </rPr>
      <t>M,2</t>
    </r>
    <r>
      <rPr>
        <sz val="11"/>
        <color theme="1"/>
        <rFont val="Calibri"/>
        <family val="2"/>
      </rPr>
      <t>=</t>
    </r>
  </si>
  <si>
    <r>
      <t>M</t>
    </r>
    <r>
      <rPr>
        <vertAlign val="subscript"/>
        <sz val="11"/>
        <color theme="1"/>
        <rFont val="Calibri"/>
        <family val="2"/>
        <scheme val="minor"/>
      </rPr>
      <t>u,k</t>
    </r>
    <r>
      <rPr>
        <sz val="11"/>
        <color theme="1"/>
        <rFont val="Calibri"/>
        <family val="2"/>
        <scheme val="minor"/>
      </rPr>
      <t>=</t>
    </r>
  </si>
  <si>
    <t>Nmm</t>
  </si>
  <si>
    <t>Tragfähigkeit auf Abscheren je Fuge:</t>
  </si>
  <si>
    <r>
      <t>γ</t>
    </r>
    <r>
      <rPr>
        <vertAlign val="subscript"/>
        <sz val="11"/>
        <color theme="1"/>
        <rFont val="Calibri"/>
        <family val="2"/>
      </rPr>
      <t>M</t>
    </r>
    <r>
      <rPr>
        <sz val="11"/>
        <color theme="1"/>
        <rFont val="Calibri"/>
        <family val="2"/>
      </rPr>
      <t>=</t>
    </r>
  </si>
  <si>
    <t>N</t>
  </si>
  <si>
    <t>d</t>
  </si>
  <si>
    <t>Lmin</t>
  </si>
  <si>
    <t>Lmax</t>
  </si>
  <si>
    <t>Weichsperrholz</t>
  </si>
  <si>
    <t>OSB</t>
  </si>
  <si>
    <t>EN 636 oder ETA</t>
  </si>
  <si>
    <t>EN 300 oder ETA</t>
  </si>
  <si>
    <t>EN 622-5, EN 13986 oder ETA</t>
  </si>
  <si>
    <t>Faserplatte</t>
  </si>
  <si>
    <t>Massivolzplatte</t>
  </si>
  <si>
    <t>EN 13353, EN 13986 oder ETA</t>
  </si>
  <si>
    <t>ETA oder EAD 070006-00-050415</t>
  </si>
  <si>
    <t>Gipsfaserplatte (nur NKL 1)</t>
  </si>
  <si>
    <t>Text</t>
  </si>
  <si>
    <t>Material</t>
  </si>
  <si>
    <t>Norm</t>
  </si>
  <si>
    <t>Mindestdichte</t>
  </si>
  <si>
    <t>Maximaldichte</t>
  </si>
  <si>
    <t>Dichtebereich</t>
  </si>
  <si>
    <t>Situation</t>
  </si>
  <si>
    <t>Vollholz</t>
  </si>
  <si>
    <t>DIN EN 338</t>
  </si>
  <si>
    <t>Ausgabetext</t>
  </si>
  <si>
    <t>english</t>
  </si>
  <si>
    <t>permanent</t>
  </si>
  <si>
    <t>long-term</t>
  </si>
  <si>
    <t>medium-term</t>
  </si>
  <si>
    <t>instantaneous</t>
  </si>
  <si>
    <t>short-term</t>
  </si>
  <si>
    <t>sotwood plywood</t>
  </si>
  <si>
    <t>fibreboard</t>
  </si>
  <si>
    <t>solid wood panel</t>
  </si>
  <si>
    <t>gypsum fibreboard</t>
  </si>
  <si>
    <t>solid wood</t>
  </si>
  <si>
    <t>N/mm</t>
  </si>
  <si>
    <t>alte Tabelle (vor 22.08.2025)</t>
  </si>
  <si>
    <t>34-65</t>
  </si>
  <si>
    <t>45-65</t>
  </si>
  <si>
    <t>57-90</t>
  </si>
  <si>
    <t>64-130</t>
  </si>
  <si>
    <t>Muk[Nmm]</t>
  </si>
  <si>
    <t>38-60</t>
  </si>
  <si>
    <t>65-89</t>
  </si>
  <si>
    <t>65-90</t>
  </si>
  <si>
    <t>CN37AGWON.1</t>
  </si>
  <si>
    <t>CN37AGWON.2</t>
  </si>
  <si>
    <t>CN37AGWON.3</t>
  </si>
  <si>
    <t>CN37AGWON.4</t>
  </si>
  <si>
    <t>CN47AGWO.2</t>
  </si>
  <si>
    <t>CN47AGWO.3</t>
  </si>
  <si>
    <t>CN47AGWO.4</t>
  </si>
  <si>
    <t>LIGNOLOC® wooden nails 3.7</t>
  </si>
  <si>
    <t>LIGNOLOC® wooden nails 4.7</t>
  </si>
  <si>
    <t>LIGNOLOC® wooden nails 5.3</t>
  </si>
  <si>
    <t>TitelD</t>
  </si>
  <si>
    <t>TitelE</t>
  </si>
  <si>
    <t>Achtung - auf Blatt "Start" sind Zellen versteckt, die für das Funktionieren des Codes wichtig sind.</t>
  </si>
  <si>
    <t>ShowCells</t>
  </si>
  <si>
    <t>(Wähle 1/0)</t>
  </si>
  <si>
    <t>CN53AGWO.2</t>
  </si>
  <si>
    <t>CN53AGWO.3</t>
  </si>
  <si>
    <t>CN53AGWO.4</t>
  </si>
  <si>
    <t>LIGNOLOC® Holznägel 3.7</t>
  </si>
  <si>
    <t>LIGNOLOC® Holznägel 4.7</t>
  </si>
  <si>
    <t>LIGNOLOC® Holznägel 5.3</t>
  </si>
  <si>
    <t>Das Berechnungstool ist als reine Arbeitshilfe zur statischen Berechnung von Holznagel-Verbindungen und daraus hergestellten Bauteilen entwickelt worden und kann eine statische Überprüfung der errechneten Ergebnisse durch einen befugten Professionisten nicht ersetzen. Die Nutzung des Berechnungstools erfolgt auf eigene Gefahr, für Schäden, die durch die Nutzung des Berechnungstools entstehen, wird keine Haftung übernommen. Ebenso wird keine Gewährleistung für die Richtigkeit der Berechnungsergebnisse des Berechnungstools übernommen.</t>
  </si>
  <si>
    <t>Das Berechnungstool ist urheberrechtlich geschützt, insofern ist eine Vervielfältigung, Veränderung oder Verbreitung des Berechnungstools nicht gestattet.</t>
  </si>
  <si>
    <t>Es gilt ausschließlich österreichisches Recht unter Ausschluss der Kollisionsnormen des internationalen Privatrechts. Für sämtliche Streitigkeiten aus oder im Zusammenhang mit der Überlassung des Berechnungstools ist die ausschließliche Zuständigkeit des sachlich zuständigen Gerichts in Ried vereinbart.</t>
  </si>
  <si>
    <t>RAIMUND BECK KG</t>
  </si>
  <si>
    <t>Wire Staples Company</t>
  </si>
  <si>
    <t>Raimund-Beck-Straße 1</t>
  </si>
  <si>
    <t>5270 Mauerkirchen | Austria</t>
  </si>
  <si>
    <t>www.beck-fastening.com</t>
  </si>
  <si>
    <t>Lizenz</t>
  </si>
  <si>
    <t>Die Überlassung des Berechnungstools erfolgt unentgeltlich, die Erlaubnis zur Nutzung des Berechnungstools kann jederzeit widerrufen werden. Nutzer des Berechnungstools sind verpflichtet, dass Programm ausschließlich für die Zwecke des eigenen Unternehmens zu nutzen; Berechnungsergebnisse des Berechnungstools durch einen befugten Professionisten überprüfen zu lassen und/oder Dritte, welchen die Berechnungsergebnisse ausgehändigt werden, darauf hinzuweisen, dass eine statische Überprüfung nicht vorgenommen wurde; im Falle des Widerrufs der Nutzungserlaubnis die Nutzung des Berechnungstools zu unterlassen sowie verbindlich zu erklären, dass eine weitere Nutzung nicht mehr erfolgt.</t>
  </si>
  <si>
    <t>deutsch</t>
  </si>
  <si>
    <t>Version</t>
  </si>
  <si>
    <t>1.0</t>
  </si>
  <si>
    <t>Datum</t>
  </si>
  <si>
    <t>Änderungslog</t>
  </si>
  <si>
    <t>Bearbeiter</t>
  </si>
  <si>
    <t>Bemerkung</t>
  </si>
  <si>
    <t>DAHO</t>
  </si>
  <si>
    <t>Erstveröffentlichung</t>
  </si>
  <si>
    <t>Versionsinfo</t>
  </si>
  <si>
    <t>+43 7724 2111-0</t>
  </si>
  <si>
    <t>office@beck-fastening.com</t>
  </si>
  <si>
    <t>Impressum</t>
  </si>
  <si>
    <t>Ersteller</t>
  </si>
  <si>
    <t>Herausgeber</t>
  </si>
  <si>
    <t>An der Halde 3 | 87448 Waltenhofen | Deutschland</t>
  </si>
  <si>
    <t>Telefon: +49 (0) 8379 / 880 900-0</t>
  </si>
  <si>
    <t>info@biga-bauingenieure.de</t>
  </si>
  <si>
    <t>www.biga-bauingenieure.de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</si>
</sst>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b/>
      <sz val="11"/>
      <color theme="1"/>
      <name val="Calibri"/>
      <family val="2"/>
      <scheme val="minor"/>
    </font>
    <font>
      <sz val="9"/>
      <color indexed="81"/>
      <name val="Segoe UI"/>
      <family val="2"/>
    </font>
    <font>
      <vertAlign val="subscript"/>
      <sz val="11"/>
      <color theme="1"/>
      <name val="Calibri"/>
      <family val="2"/>
      <scheme val="minor"/>
    </font>
    <font>
      <sz val="11"/>
      <color theme="1"/>
      <name val="Calibri"/>
      <family val="2"/>
    </font>
    <font>
      <vertAlign val="subscript"/>
      <sz val="11"/>
      <color theme="1"/>
      <name val="Calibri"/>
      <family val="2"/>
    </font>
    <font>
      <sz val="11"/>
      <color rgb="FFFF0000"/>
      <name val="Calibri"/>
      <family val="2"/>
      <scheme val="minor"/>
    </font>
    <font>
      <b/>
      <sz val="11"/>
      <color rgb="FFFF0000"/>
      <name val="Calibri"/>
      <family val="2"/>
      <scheme val="minor"/>
    </font>
    <font>
      <b/>
      <u/>
      <sz val="11"/>
      <color theme="1"/>
      <name val="Calibri"/>
      <family val="2"/>
      <scheme val="minor"/>
    </font>
    <font>
      <b/>
      <u/>
      <sz val="14"/>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sz val="11"/>
      <color theme="0"/>
      <name val="Calibri"/>
      <family val="2"/>
      <scheme val="minor"/>
    </font>
    <font>
      <sz val="12"/>
      <color rgb="FF000000"/>
      <name val="Aptos"/>
      <family val="2"/>
    </font>
    <font>
      <sz val="10"/>
      <color rgb="FF000000"/>
      <name val="Inherit"/>
    </font>
    <font>
      <b/>
      <sz val="10"/>
      <color rgb="FF000000"/>
      <name val="Arial"/>
      <family val="2"/>
    </font>
    <font>
      <sz val="10"/>
      <color rgb="FF000000"/>
      <name val="Arial"/>
      <family val="2"/>
    </font>
    <font>
      <b/>
      <sz val="14"/>
      <color rgb="FF7C8D63"/>
      <name val="Calibri"/>
      <family val="2"/>
      <scheme val="minor"/>
    </font>
    <font>
      <b/>
      <u/>
      <sz val="11"/>
      <color theme="0"/>
      <name val="Calibri"/>
      <family val="2"/>
      <scheme val="minor"/>
    </font>
    <font>
      <u/>
      <sz val="11"/>
      <color rgb="FF7C8D63"/>
      <name val="Calibri"/>
      <family val="2"/>
      <scheme val="minor"/>
    </font>
    <font>
      <sz val="11"/>
      <color rgb="FF7C8D63"/>
      <name val="Calibri"/>
      <family val="2"/>
      <scheme val="minor"/>
    </font>
    <font>
      <b/>
      <sz val="14"/>
      <color theme="1"/>
      <name val="Calibri"/>
      <family val="2"/>
      <scheme val="minor"/>
    </font>
    <font>
      <b/>
      <sz val="12"/>
      <color rgb="FF242424"/>
      <name val="Arial"/>
      <family val="2"/>
    </font>
    <font>
      <sz val="10"/>
      <color rgb="FF242424"/>
      <name val="Arial"/>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E5E7E8"/>
        <bgColor indexed="64"/>
      </patternFill>
    </fill>
    <fill>
      <patternFill patternType="solid">
        <fgColor rgb="FF7C8D6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xf numFmtId="0" fontId="1" fillId="0" borderId="0" xfId="0" applyFont="1" applyProtection="1">
      <protection hidden="1"/>
    </xf>
    <xf numFmtId="0" fontId="0" fillId="0" borderId="0" xfId="0" applyProtection="1">
      <protection hidden="1"/>
    </xf>
    <xf numFmtId="0" fontId="0" fillId="0" borderId="0" xfId="0" applyAlignment="1" applyProtection="1">
      <alignment horizontal="right"/>
      <protection hidden="1"/>
    </xf>
    <xf numFmtId="0" fontId="4" fillId="0" borderId="0" xfId="0" applyFont="1" applyAlignment="1" applyProtection="1">
      <alignment horizontal="right"/>
      <protection hidden="1"/>
    </xf>
    <xf numFmtId="164" fontId="0" fillId="0" borderId="0" xfId="0" applyNumberFormat="1" applyProtection="1">
      <protection hidden="1"/>
    </xf>
    <xf numFmtId="1" fontId="0" fillId="0" borderId="0" xfId="0" applyNumberFormat="1" applyProtection="1">
      <protection hidden="1"/>
    </xf>
    <xf numFmtId="2" fontId="0" fillId="0" borderId="0" xfId="0" applyNumberFormat="1" applyProtection="1">
      <protection hidden="1"/>
    </xf>
    <xf numFmtId="0" fontId="6" fillId="0" borderId="0" xfId="0" applyFont="1" applyProtection="1">
      <protection hidden="1"/>
    </xf>
    <xf numFmtId="0" fontId="0" fillId="0" borderId="0" xfId="0" applyAlignment="1" applyProtection="1">
      <alignment horizontal="left"/>
      <protection hidden="1"/>
    </xf>
    <xf numFmtId="0" fontId="7" fillId="0" borderId="0" xfId="0" applyFont="1" applyProtection="1">
      <protection hidden="1"/>
    </xf>
    <xf numFmtId="1" fontId="1" fillId="0" borderId="0" xfId="0" applyNumberFormat="1" applyFont="1" applyProtection="1">
      <protection hidden="1"/>
    </xf>
    <xf numFmtId="0" fontId="0" fillId="2" borderId="0" xfId="0" quotePrefix="1" applyFill="1" applyProtection="1">
      <protection hidden="1"/>
    </xf>
    <xf numFmtId="0" fontId="0" fillId="2" borderId="0" xfId="0" applyFill="1" applyProtection="1">
      <protection hidden="1"/>
    </xf>
    <xf numFmtId="0" fontId="8" fillId="0" borderId="0" xfId="0" applyFont="1" applyProtection="1">
      <protection hidden="1"/>
    </xf>
    <xf numFmtId="0" fontId="0" fillId="0" borderId="1" xfId="0" applyBorder="1" applyAlignment="1" applyProtection="1">
      <alignment horizontal="center"/>
      <protection hidden="1"/>
    </xf>
    <xf numFmtId="0" fontId="0" fillId="0" borderId="0" xfId="0" quotePrefix="1" applyProtection="1">
      <protection hidden="1"/>
    </xf>
    <xf numFmtId="0" fontId="6" fillId="0" borderId="0" xfId="0" applyFont="1"/>
    <xf numFmtId="0" fontId="0" fillId="3" borderId="0" xfId="0" applyFill="1"/>
    <xf numFmtId="0" fontId="12" fillId="0" borderId="0" xfId="0" applyFont="1" applyProtection="1">
      <protection hidden="1"/>
    </xf>
    <xf numFmtId="0" fontId="14" fillId="0" borderId="0" xfId="0" applyFont="1" applyAlignment="1">
      <alignment vertical="center" wrapText="1"/>
    </xf>
    <xf numFmtId="0" fontId="0" fillId="0" borderId="0" xfId="0"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6" fillId="4" borderId="0" xfId="0" applyFont="1" applyFill="1" applyAlignment="1">
      <alignment vertical="center" wrapText="1"/>
    </xf>
    <xf numFmtId="0" fontId="17" fillId="4" borderId="0" xfId="0" applyFont="1" applyFill="1" applyAlignment="1">
      <alignment vertical="center" wrapText="1"/>
    </xf>
    <xf numFmtId="0" fontId="10" fillId="4" borderId="0" xfId="1" applyFill="1" applyAlignment="1">
      <alignment vertical="center" wrapText="1"/>
    </xf>
    <xf numFmtId="0" fontId="9" fillId="0" borderId="0" xfId="0" applyFont="1" applyAlignment="1">
      <alignment wrapText="1"/>
    </xf>
    <xf numFmtId="0" fontId="9" fillId="0" borderId="0" xfId="0" quotePrefix="1" applyFont="1" applyAlignment="1">
      <alignment wrapText="1"/>
    </xf>
    <xf numFmtId="0" fontId="0" fillId="5" borderId="0" xfId="0" applyFill="1" applyProtection="1">
      <protection locked="0" hidden="1"/>
    </xf>
    <xf numFmtId="0" fontId="0" fillId="5" borderId="0" xfId="0" applyFill="1" applyAlignment="1" applyProtection="1">
      <alignment horizontal="left"/>
      <protection locked="0" hidden="1"/>
    </xf>
    <xf numFmtId="0" fontId="19" fillId="6" borderId="0" xfId="0" applyFont="1" applyFill="1" applyProtection="1">
      <protection hidden="1"/>
    </xf>
    <xf numFmtId="0" fontId="13" fillId="6" borderId="0" xfId="0" applyFont="1" applyFill="1" applyProtection="1">
      <protection hidden="1"/>
    </xf>
    <xf numFmtId="0" fontId="13" fillId="6" borderId="1" xfId="0" applyFont="1" applyFill="1" applyBorder="1" applyProtection="1">
      <protection hidden="1"/>
    </xf>
    <xf numFmtId="14" fontId="0" fillId="0" borderId="0" xfId="0" applyNumberFormat="1"/>
    <xf numFmtId="0" fontId="1" fillId="0" borderId="0" xfId="0" applyFont="1"/>
    <xf numFmtId="14" fontId="1" fillId="0" borderId="0" xfId="0" applyNumberFormat="1" applyFont="1"/>
    <xf numFmtId="14" fontId="0" fillId="0" borderId="0" xfId="0" applyNumberFormat="1" applyAlignment="1">
      <alignment horizontal="left" wrapText="1"/>
    </xf>
    <xf numFmtId="0" fontId="0" fillId="0" borderId="0" xfId="0" applyAlignment="1" applyProtection="1">
      <alignment wrapText="1"/>
      <protection hidden="1"/>
    </xf>
    <xf numFmtId="14" fontId="0" fillId="0" borderId="0" xfId="0" applyNumberFormat="1" applyAlignment="1" applyProtection="1">
      <alignment horizontal="left" wrapText="1"/>
      <protection hidden="1"/>
    </xf>
    <xf numFmtId="0" fontId="22" fillId="0" borderId="0" xfId="0" applyFont="1" applyAlignment="1">
      <alignment wrapText="1"/>
    </xf>
    <xf numFmtId="0" fontId="23" fillId="0" borderId="0" xfId="0" applyFont="1" applyAlignment="1">
      <alignment horizontal="left" vertical="center" wrapText="1" readingOrder="1"/>
    </xf>
    <xf numFmtId="0" fontId="0" fillId="0" borderId="0" xfId="0" applyAlignment="1">
      <alignment horizontal="left" vertical="center" wrapText="1" readingOrder="1"/>
    </xf>
    <xf numFmtId="0" fontId="10" fillId="0" borderId="0" xfId="1" applyAlignment="1">
      <alignment horizontal="left" vertical="center" wrapText="1" readingOrder="1"/>
    </xf>
    <xf numFmtId="0" fontId="24" fillId="0" borderId="0" xfId="0" applyFont="1" applyAlignment="1">
      <alignment horizontal="left" vertical="center" wrapText="1" readingOrder="1"/>
    </xf>
    <xf numFmtId="2" fontId="0" fillId="0" borderId="1" xfId="0" applyNumberFormat="1" applyBorder="1" applyAlignment="1" applyProtection="1">
      <alignment horizontal="left"/>
      <protection hidden="1"/>
    </xf>
    <xf numFmtId="0" fontId="20" fillId="0" borderId="1" xfId="1" applyFont="1" applyBorder="1" applyAlignment="1" applyProtection="1">
      <alignment horizontal="left" vertical="center" wrapText="1"/>
      <protection hidden="1"/>
    </xf>
    <xf numFmtId="0" fontId="21" fillId="0" borderId="1" xfId="0" applyFont="1" applyBorder="1" applyAlignment="1" applyProtection="1">
      <alignment horizontal="left" vertical="center" wrapText="1"/>
      <protection hidden="1"/>
    </xf>
    <xf numFmtId="0" fontId="0" fillId="0" borderId="1" xfId="0" applyBorder="1" applyAlignment="1" applyProtection="1">
      <alignment horizontal="center" vertical="center"/>
      <protection hidden="1"/>
    </xf>
    <xf numFmtId="0" fontId="18" fillId="0" borderId="0" xfId="0" applyFont="1" applyAlignment="1" applyProtection="1">
      <alignment horizontal="left" wrapText="1"/>
      <protection hidden="1"/>
    </xf>
    <xf numFmtId="0" fontId="13" fillId="6" borderId="1" xfId="0" applyFont="1" applyFill="1" applyBorder="1" applyAlignment="1" applyProtection="1">
      <alignment horizontal="left"/>
      <protection hidden="1"/>
    </xf>
  </cellXfs>
  <cellStyles count="2">
    <cellStyle name="Link" xfId="1" builtinId="8"/>
    <cellStyle name="Standard" xfId="0" builtinId="0"/>
  </cellStyles>
  <dxfs count="6">
    <dxf>
      <font>
        <strike val="0"/>
        <color theme="0"/>
      </font>
      <fill>
        <patternFill patternType="none">
          <bgColor auto="1"/>
        </patternFill>
      </fill>
    </dxf>
    <dxf>
      <font>
        <color theme="1"/>
      </font>
    </dxf>
    <dxf>
      <font>
        <color theme="1"/>
      </font>
    </dxf>
    <dxf>
      <numFmt numFmtId="0" formatCode="General"/>
    </dxf>
    <dxf>
      <numFmt numFmtId="0" formatCode="General"/>
    </dxf>
    <dxf>
      <numFmt numFmtId="0" formatCode="General"/>
    </dxf>
  </dxfs>
  <tableStyles count="0" defaultTableStyle="TableStyleMedium2" defaultPivotStyle="PivotStyleLight16"/>
  <colors>
    <mruColors>
      <color rgb="FF7C8D63"/>
      <color rgb="FFE5E7E8"/>
      <color rgb="FFD7DBDD"/>
      <color rgb="FF7C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304802</xdr:colOff>
      <xdr:row>48</xdr:row>
      <xdr:rowOff>81642</xdr:rowOff>
    </xdr:from>
    <xdr:ext cx="2922595" cy="36740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474565F1-F495-4DEE-8F50-4AE0D9C1E8A4}"/>
                </a:ext>
              </a:extLst>
            </xdr:cNvPr>
            <xdr:cNvSpPr txBox="1"/>
          </xdr:nvSpPr>
          <xdr:spPr>
            <a:xfrm>
              <a:off x="1088573" y="7081156"/>
              <a:ext cx="292259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,1,</m:t>
                        </m:r>
                        <m:r>
                          <a:rPr lang="de-DE" sz="1100" b="0" i="1">
                            <a:latin typeface="Cambria Math" panose="02040503050406030204" pitchFamily="18" charset="0"/>
                          </a:rPr>
                          <m:t>𝑘</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r>
                          <a:rPr lang="de-DE" sz="1100" b="0" i="1">
                            <a:latin typeface="Cambria Math" panose="02040503050406030204" pitchFamily="18" charset="0"/>
                          </a:rPr>
                          <m:t>0,082</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𝑑</m:t>
                            </m:r>
                          </m:e>
                          <m:sup>
                            <m:r>
                              <a:rPr lang="de-DE" sz="1100" b="0" i="1">
                                <a:latin typeface="Cambria Math" panose="02040503050406030204" pitchFamily="18" charset="0"/>
                                <a:ea typeface="Cambria Math" panose="02040503050406030204" pitchFamily="18" charset="0"/>
                              </a:rPr>
                              <m:t>−0,3</m:t>
                            </m:r>
                          </m:sup>
                        </m:sSup>
                      </m:num>
                      <m:den>
                        <m:d>
                          <m:dPr>
                            <m:ctrlPr>
                              <a:rPr lang="de-DE" sz="1100" b="0" i="1">
                                <a:latin typeface="Cambria Math" panose="02040503050406030204" pitchFamily="18" charset="0"/>
                              </a:rPr>
                            </m:ctrlPr>
                          </m:dPr>
                          <m:e>
                            <m:r>
                              <a:rPr lang="de-DE" sz="1100" b="0" i="1">
                                <a:latin typeface="Cambria Math" panose="02040503050406030204" pitchFamily="18" charset="0"/>
                              </a:rPr>
                              <m:t>1,35+0,015</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e>
                        </m:d>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𝑠𝑖𝑛</m:t>
                            </m:r>
                          </m:e>
                          <m:sup>
                            <m:r>
                              <a:rPr lang="de-DE" sz="1100" b="0" i="1">
                                <a:latin typeface="Cambria Math" panose="02040503050406030204" pitchFamily="18" charset="0"/>
                                <a:ea typeface="Cambria Math" panose="02040503050406030204" pitchFamily="18" charset="0"/>
                              </a:rPr>
                              <m:t>2</m:t>
                            </m:r>
                          </m:sup>
                        </m:sSup>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𝛼</m:t>
                            </m:r>
                          </m:e>
                          <m:sub>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𝑐𝑜𝑠</m:t>
                            </m:r>
                          </m:e>
                          <m:sup>
                            <m:r>
                              <a:rPr lang="de-DE" sz="1100" b="0" i="1">
                                <a:latin typeface="Cambria Math" panose="02040503050406030204" pitchFamily="18" charset="0"/>
                                <a:ea typeface="Cambria Math" panose="02040503050406030204" pitchFamily="18" charset="0"/>
                              </a:rPr>
                              <m:t>2</m:t>
                            </m:r>
                          </m:sup>
                        </m:sSup>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𝛼</m:t>
                            </m:r>
                          </m:e>
                          <m:sub>
                            <m:r>
                              <a:rPr lang="de-DE" sz="1100" b="0" i="1">
                                <a:solidFill>
                                  <a:schemeClr val="tx1"/>
                                </a:solidFill>
                                <a:effectLst/>
                                <a:latin typeface="Cambria Math" panose="02040503050406030204" pitchFamily="18" charset="0"/>
                                <a:ea typeface="+mn-ea"/>
                                <a:cs typeface="+mn-cs"/>
                              </a:rPr>
                              <m:t>1</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4" name="Textfeld 3">
              <a:extLst>
                <a:ext uri="{FF2B5EF4-FFF2-40B4-BE49-F238E27FC236}">
                  <a16:creationId xmlns:a16="http://schemas.microsoft.com/office/drawing/2014/main" id="{474565F1-F495-4DEE-8F50-4AE0D9C1E8A4}"/>
                </a:ext>
              </a:extLst>
            </xdr:cNvPr>
            <xdr:cNvSpPr txBox="1"/>
          </xdr:nvSpPr>
          <xdr:spPr>
            <a:xfrm>
              <a:off x="1088573" y="7081156"/>
              <a:ext cx="292259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𝑓_(ℎ,1,𝑘)=(0,082</a:t>
              </a:r>
              <a:r>
                <a:rPr lang="de-DE" sz="1100" b="0" i="0">
                  <a:latin typeface="Cambria Math" panose="02040503050406030204" pitchFamily="18" charset="0"/>
                  <a:ea typeface="Cambria Math" panose="02040503050406030204" pitchFamily="18" charset="0"/>
                </a:rPr>
                <a:t>∙𝜌_(𝑘,1)∙𝑑^(−0,3))/((</a:t>
              </a:r>
              <a:r>
                <a:rPr lang="de-DE" sz="1100" b="0" i="0">
                  <a:latin typeface="Cambria Math" panose="02040503050406030204" pitchFamily="18" charset="0"/>
                </a:rPr>
                <a:t>1,35+0,015</a:t>
              </a:r>
              <a:r>
                <a:rPr lang="de-DE" sz="1100" b="0" i="0">
                  <a:latin typeface="Cambria Math" panose="02040503050406030204" pitchFamily="18" charset="0"/>
                  <a:ea typeface="Cambria Math" panose="02040503050406030204" pitchFamily="18" charset="0"/>
                </a:rPr>
                <a:t>∙𝑑)∙〖𝑠𝑖𝑛〗^2 𝛼_1+〖𝑐𝑜𝑠〗^2</a:t>
              </a:r>
              <a:r>
                <a:rPr lang="de-DE" sz="1100" b="0" i="0">
                  <a:solidFill>
                    <a:schemeClr val="tx1"/>
                  </a:solidFill>
                  <a:effectLst/>
                  <a:latin typeface="+mn-lt"/>
                  <a:ea typeface="+mn-ea"/>
                  <a:cs typeface="+mn-cs"/>
                </a:rPr>
                <a:t> 𝛼_1</a:t>
              </a:r>
              <a:r>
                <a:rPr lang="de-DE" sz="1100" b="0" i="0">
                  <a:solidFill>
                    <a:schemeClr val="tx1"/>
                  </a:solidFill>
                  <a:effectLst/>
                  <a:latin typeface="Cambria Math" panose="02040503050406030204" pitchFamily="18" charset="0"/>
                  <a:ea typeface="+mn-ea"/>
                  <a:cs typeface="+mn-cs"/>
                </a:rPr>
                <a:t> )</a:t>
              </a:r>
              <a:r>
                <a:rPr lang="de-DE" sz="1100" b="0" i="0">
                  <a:latin typeface="Cambria Math" panose="02040503050406030204" pitchFamily="18" charset="0"/>
                </a:rPr>
                <a:t>=</a:t>
              </a:r>
              <a:endParaRPr lang="de-DE" sz="1100"/>
            </a:p>
          </xdr:txBody>
        </xdr:sp>
      </mc:Fallback>
    </mc:AlternateContent>
    <xdr:clientData/>
  </xdr:oneCellAnchor>
  <xdr:oneCellAnchor>
    <xdr:from>
      <xdr:col>3</xdr:col>
      <xdr:colOff>174171</xdr:colOff>
      <xdr:row>51</xdr:row>
      <xdr:rowOff>108857</xdr:rowOff>
    </xdr:from>
    <xdr:ext cx="1431161" cy="363369"/>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96E5C79C-64C3-4372-BC4A-2C3CDFF55D72}"/>
                </a:ext>
              </a:extLst>
            </xdr:cNvPr>
            <xdr:cNvSpPr txBox="1"/>
          </xdr:nvSpPr>
          <xdr:spPr>
            <a:xfrm>
              <a:off x="2525485" y="7663543"/>
              <a:ext cx="1431161"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,1,</m:t>
                        </m:r>
                        <m:r>
                          <a:rPr lang="de-DE" sz="1100" b="0" i="1">
                            <a:latin typeface="Cambria Math" panose="02040503050406030204" pitchFamily="18" charset="0"/>
                          </a:rPr>
                          <m:t>𝑑</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𝑘</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Cambria Math" panose="02040503050406030204" pitchFamily="18" charset="0"/>
                                <a:cs typeface="+mn-cs"/>
                              </a:rPr>
                            </m:ctrlPr>
                          </m:sSubPr>
                          <m:e>
                            <m:r>
                              <a:rPr lang="de-DE" sz="1100" b="0" i="1">
                                <a:solidFill>
                                  <a:schemeClr val="tx1"/>
                                </a:solidFill>
                                <a:effectLst/>
                                <a:latin typeface="Cambria Math" panose="02040503050406030204" pitchFamily="18" charset="0"/>
                                <a:ea typeface="Cambria Math" panose="02040503050406030204" pitchFamily="18" charset="0"/>
                                <a:cs typeface="+mn-cs"/>
                              </a:rPr>
                              <m:t>𝑘</m:t>
                            </m:r>
                          </m:e>
                          <m:sub>
                            <m:r>
                              <a:rPr lang="de-DE" sz="1100" b="0" i="1">
                                <a:solidFill>
                                  <a:schemeClr val="tx1"/>
                                </a:solidFill>
                                <a:effectLst/>
                                <a:latin typeface="Cambria Math" panose="02040503050406030204" pitchFamily="18" charset="0"/>
                                <a:ea typeface="Cambria Math" panose="02040503050406030204" pitchFamily="18" charset="0"/>
                                <a:cs typeface="+mn-cs"/>
                              </a:rPr>
                              <m:t>𝑚𝑜𝑑</m:t>
                            </m:r>
                            <m:r>
                              <a:rPr lang="de-DE" sz="1100" b="0" i="1">
                                <a:solidFill>
                                  <a:schemeClr val="tx1"/>
                                </a:solidFill>
                                <a:effectLst/>
                                <a:latin typeface="Cambria Math" panose="02040503050406030204" pitchFamily="18" charset="0"/>
                                <a:ea typeface="Cambria Math" panose="02040503050406030204" pitchFamily="18" charset="0"/>
                                <a:cs typeface="+mn-cs"/>
                              </a:rPr>
                              <m:t>,1</m:t>
                            </m:r>
                          </m:sub>
                        </m:sSub>
                      </m:num>
                      <m:den>
                        <m:sSub>
                          <m:sSubPr>
                            <m:ctrlPr>
                              <a:rPr lang="de-DE" sz="1100" b="0" i="1">
                                <a:latin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𝛾</m:t>
                            </m:r>
                          </m:e>
                          <m:sub>
                            <m:r>
                              <a:rPr lang="de-DE" sz="1100" b="0" i="1">
                                <a:latin typeface="Cambria Math" panose="02040503050406030204" pitchFamily="18" charset="0"/>
                              </a:rPr>
                              <m:t>𝑀</m:t>
                            </m:r>
                            <m:r>
                              <a:rPr lang="de-DE" sz="1100" b="0" i="1">
                                <a:latin typeface="Cambria Math" panose="02040503050406030204" pitchFamily="18" charset="0"/>
                              </a:rPr>
                              <m:t>,1</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5" name="Textfeld 4">
              <a:extLst>
                <a:ext uri="{FF2B5EF4-FFF2-40B4-BE49-F238E27FC236}">
                  <a16:creationId xmlns:a16="http://schemas.microsoft.com/office/drawing/2014/main" id="{96E5C79C-64C3-4372-BC4A-2C3CDFF55D72}"/>
                </a:ext>
              </a:extLst>
            </xdr:cNvPr>
            <xdr:cNvSpPr txBox="1"/>
          </xdr:nvSpPr>
          <xdr:spPr>
            <a:xfrm>
              <a:off x="2525485" y="7663543"/>
              <a:ext cx="1431161"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𝑓_(ℎ,1,𝑑)=(</a:t>
              </a:r>
              <a:r>
                <a:rPr lang="de-DE" sz="1100" b="0" i="0">
                  <a:solidFill>
                    <a:schemeClr val="tx1"/>
                  </a:solidFill>
                  <a:effectLst/>
                  <a:latin typeface="+mn-lt"/>
                  <a:ea typeface="+mn-ea"/>
                  <a:cs typeface="+mn-cs"/>
                </a:rPr>
                <a:t>𝑓_(ℎ,1,𝑘)</a:t>
              </a:r>
              <a:r>
                <a:rPr lang="de-DE" sz="1100" b="0" i="0">
                  <a:solidFill>
                    <a:schemeClr val="tx1"/>
                  </a:solidFill>
                  <a:effectLst/>
                  <a:latin typeface="Cambria Math" panose="02040503050406030204" pitchFamily="18" charset="0"/>
                  <a:ea typeface="Cambria Math" panose="02040503050406030204" pitchFamily="18" charset="0"/>
                  <a:cs typeface="+mn-cs"/>
                </a:rPr>
                <a:t>∙𝑘_(𝑚𝑜𝑑,1))/</a:t>
              </a:r>
              <a:r>
                <a:rPr lang="de-DE" sz="1100" b="0" i="0">
                  <a:latin typeface="Cambria Math" panose="02040503050406030204" pitchFamily="18" charset="0"/>
                  <a:ea typeface="Cambria Math" panose="02040503050406030204" pitchFamily="18" charset="0"/>
                </a:rPr>
                <a:t>𝛾_(</a:t>
              </a:r>
              <a:r>
                <a:rPr lang="de-DE" sz="1100" b="0" i="0">
                  <a:latin typeface="Cambria Math" panose="02040503050406030204" pitchFamily="18" charset="0"/>
                </a:rPr>
                <a:t>𝑀,1) =</a:t>
              </a:r>
              <a:endParaRPr lang="de-DE" sz="1100"/>
            </a:p>
          </xdr:txBody>
        </xdr:sp>
      </mc:Fallback>
    </mc:AlternateContent>
    <xdr:clientData/>
  </xdr:oneCellAnchor>
  <xdr:oneCellAnchor>
    <xdr:from>
      <xdr:col>1</xdr:col>
      <xdr:colOff>337459</xdr:colOff>
      <xdr:row>56</xdr:row>
      <xdr:rowOff>81642</xdr:rowOff>
    </xdr:from>
    <xdr:ext cx="2840265" cy="367408"/>
    <mc:AlternateContent xmlns:mc="http://schemas.openxmlformats.org/markup-compatibility/2006" xmlns:a14="http://schemas.microsoft.com/office/drawing/2010/main">
      <mc:Choice Requires="a14">
        <xdr:sp macro="" textlink="">
          <xdr:nvSpPr>
            <xdr:cNvPr id="6" name="Textfeld 5">
              <a:extLst>
                <a:ext uri="{FF2B5EF4-FFF2-40B4-BE49-F238E27FC236}">
                  <a16:creationId xmlns:a16="http://schemas.microsoft.com/office/drawing/2014/main" id="{69E39621-64CB-4FCB-85B2-57E91268BAD2}"/>
                </a:ext>
              </a:extLst>
            </xdr:cNvPr>
            <xdr:cNvSpPr txBox="1"/>
          </xdr:nvSpPr>
          <xdr:spPr>
            <a:xfrm>
              <a:off x="1121230" y="8561613"/>
              <a:ext cx="284026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,2,</m:t>
                        </m:r>
                        <m:r>
                          <a:rPr lang="de-DE" sz="1100" b="0" i="1">
                            <a:latin typeface="Cambria Math" panose="02040503050406030204" pitchFamily="18" charset="0"/>
                          </a:rPr>
                          <m:t>𝑘</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r>
                          <a:rPr lang="de-DE" sz="1100" b="0" i="1">
                            <a:latin typeface="Cambria Math" panose="02040503050406030204" pitchFamily="18" charset="0"/>
                          </a:rPr>
                          <m:t>0,082</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𝑑</m:t>
                            </m:r>
                          </m:e>
                          <m:sup>
                            <m:r>
                              <a:rPr lang="de-DE" sz="1100" b="0" i="1">
                                <a:latin typeface="Cambria Math" panose="02040503050406030204" pitchFamily="18" charset="0"/>
                                <a:ea typeface="Cambria Math" panose="02040503050406030204" pitchFamily="18" charset="0"/>
                              </a:rPr>
                              <m:t>−0,3</m:t>
                            </m:r>
                          </m:sup>
                        </m:sSup>
                      </m:num>
                      <m:den>
                        <m:d>
                          <m:dPr>
                            <m:ctrlPr>
                              <a:rPr lang="de-DE" sz="1100" b="0" i="1">
                                <a:latin typeface="Cambria Math" panose="02040503050406030204" pitchFamily="18" charset="0"/>
                              </a:rPr>
                            </m:ctrlPr>
                          </m:dPr>
                          <m:e>
                            <m:r>
                              <a:rPr lang="de-DE" sz="1100" b="0" i="1">
                                <a:latin typeface="Cambria Math" panose="02040503050406030204" pitchFamily="18" charset="0"/>
                              </a:rPr>
                              <m:t>1,35+0,015</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e>
                        </m:d>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𝑠𝑖𝑛</m:t>
                            </m:r>
                          </m:e>
                          <m:sup>
                            <m:r>
                              <a:rPr lang="de-DE" sz="1100" b="0" i="1">
                                <a:latin typeface="Cambria Math" panose="02040503050406030204" pitchFamily="18" charset="0"/>
                                <a:ea typeface="Cambria Math" panose="02040503050406030204" pitchFamily="18" charset="0"/>
                              </a:rPr>
                              <m:t>2</m:t>
                            </m:r>
                          </m:sup>
                        </m:sSup>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𝛼</m:t>
                            </m:r>
                          </m:e>
                          <m:sub>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𝑐𝑜𝑠</m:t>
                            </m:r>
                          </m:e>
                          <m:sup>
                            <m:r>
                              <a:rPr lang="de-DE" sz="1100" b="0" i="1">
                                <a:latin typeface="Cambria Math" panose="02040503050406030204" pitchFamily="18" charset="0"/>
                                <a:ea typeface="Cambria Math" panose="02040503050406030204" pitchFamily="18" charset="0"/>
                              </a:rPr>
                              <m:t>2</m:t>
                            </m:r>
                          </m:sup>
                        </m:sSup>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𝛼</m:t>
                            </m:r>
                          </m:e>
                          <m:sub>
                            <m:r>
                              <a:rPr lang="de-DE" sz="1100" b="0" i="1">
                                <a:solidFill>
                                  <a:schemeClr val="tx1"/>
                                </a:solidFill>
                                <a:effectLst/>
                                <a:latin typeface="Cambria Math" panose="02040503050406030204" pitchFamily="18" charset="0"/>
                                <a:ea typeface="+mn-ea"/>
                                <a:cs typeface="+mn-cs"/>
                              </a:rPr>
                              <m:t>2</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6" name="Textfeld 5">
              <a:extLst>
                <a:ext uri="{FF2B5EF4-FFF2-40B4-BE49-F238E27FC236}">
                  <a16:creationId xmlns:a16="http://schemas.microsoft.com/office/drawing/2014/main" id="{69E39621-64CB-4FCB-85B2-57E91268BAD2}"/>
                </a:ext>
              </a:extLst>
            </xdr:cNvPr>
            <xdr:cNvSpPr txBox="1"/>
          </xdr:nvSpPr>
          <xdr:spPr>
            <a:xfrm>
              <a:off x="1121230" y="8561613"/>
              <a:ext cx="284026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𝑓_(ℎ,2,𝑘)=(0,082</a:t>
              </a:r>
              <a:r>
                <a:rPr lang="de-DE" sz="1100" b="0" i="0">
                  <a:latin typeface="Cambria Math" panose="02040503050406030204" pitchFamily="18" charset="0"/>
                  <a:ea typeface="Cambria Math" panose="02040503050406030204" pitchFamily="18" charset="0"/>
                </a:rPr>
                <a:t>∙𝜌_(𝑘,2)∙𝑑^(−0,3))/((</a:t>
              </a:r>
              <a:r>
                <a:rPr lang="de-DE" sz="1100" b="0" i="0">
                  <a:latin typeface="Cambria Math" panose="02040503050406030204" pitchFamily="18" charset="0"/>
                </a:rPr>
                <a:t>1,35+0,015</a:t>
              </a:r>
              <a:r>
                <a:rPr lang="de-DE" sz="1100" b="0" i="0">
                  <a:latin typeface="Cambria Math" panose="02040503050406030204" pitchFamily="18" charset="0"/>
                  <a:ea typeface="Cambria Math" panose="02040503050406030204" pitchFamily="18" charset="0"/>
                </a:rPr>
                <a:t>∙𝑑)∙〖𝑠𝑖𝑛〗^2 𝛼_2+〖𝑐𝑜𝑠〗^2</a:t>
              </a:r>
              <a:r>
                <a:rPr lang="de-DE" sz="1100" b="0" i="0">
                  <a:solidFill>
                    <a:schemeClr val="tx1"/>
                  </a:solidFill>
                  <a:effectLst/>
                  <a:latin typeface="+mn-lt"/>
                  <a:ea typeface="+mn-ea"/>
                  <a:cs typeface="+mn-cs"/>
                </a:rPr>
                <a:t> 𝛼_</a:t>
              </a:r>
              <a:r>
                <a:rPr lang="de-DE" sz="1100" b="0" i="0">
                  <a:solidFill>
                    <a:schemeClr val="tx1"/>
                  </a:solidFill>
                  <a:effectLst/>
                  <a:latin typeface="Cambria Math" panose="02040503050406030204" pitchFamily="18" charset="0"/>
                  <a:ea typeface="+mn-ea"/>
                  <a:cs typeface="+mn-cs"/>
                </a:rPr>
                <a:t>2 )</a:t>
              </a:r>
              <a:r>
                <a:rPr lang="de-DE" sz="1100" b="0" i="0">
                  <a:latin typeface="Cambria Math" panose="02040503050406030204" pitchFamily="18" charset="0"/>
                </a:rPr>
                <a:t>=</a:t>
              </a:r>
              <a:endParaRPr lang="de-DE" sz="1100"/>
            </a:p>
          </xdr:txBody>
        </xdr:sp>
      </mc:Fallback>
    </mc:AlternateContent>
    <xdr:clientData/>
  </xdr:oneCellAnchor>
  <xdr:oneCellAnchor>
    <xdr:from>
      <xdr:col>3</xdr:col>
      <xdr:colOff>152400</xdr:colOff>
      <xdr:row>59</xdr:row>
      <xdr:rowOff>103414</xdr:rowOff>
    </xdr:from>
    <xdr:ext cx="1433726" cy="363369"/>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53FC975F-8DFA-44AA-8DD7-73072A5E605A}"/>
                </a:ext>
              </a:extLst>
            </xdr:cNvPr>
            <xdr:cNvSpPr txBox="1"/>
          </xdr:nvSpPr>
          <xdr:spPr>
            <a:xfrm>
              <a:off x="2503714" y="9138557"/>
              <a:ext cx="1433726"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,2,</m:t>
                        </m:r>
                        <m:r>
                          <a:rPr lang="de-DE" sz="1100" b="0" i="1">
                            <a:latin typeface="Cambria Math" panose="02040503050406030204" pitchFamily="18" charset="0"/>
                          </a:rPr>
                          <m:t>𝑑</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mn-ea"/>
                                <a:cs typeface="+mn-cs"/>
                              </a:rPr>
                              <m:t>𝑘</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Cambria Math" panose="02040503050406030204" pitchFamily="18" charset="0"/>
                                <a:cs typeface="+mn-cs"/>
                              </a:rPr>
                            </m:ctrlPr>
                          </m:sSubPr>
                          <m:e>
                            <m:r>
                              <a:rPr lang="de-DE" sz="1100" b="0" i="1">
                                <a:solidFill>
                                  <a:schemeClr val="tx1"/>
                                </a:solidFill>
                                <a:effectLst/>
                                <a:latin typeface="Cambria Math" panose="02040503050406030204" pitchFamily="18" charset="0"/>
                                <a:ea typeface="Cambria Math" panose="02040503050406030204" pitchFamily="18" charset="0"/>
                                <a:cs typeface="+mn-cs"/>
                              </a:rPr>
                              <m:t>𝑘</m:t>
                            </m:r>
                          </m:e>
                          <m:sub>
                            <m:r>
                              <a:rPr lang="de-DE" sz="1100" b="0" i="1">
                                <a:solidFill>
                                  <a:schemeClr val="tx1"/>
                                </a:solidFill>
                                <a:effectLst/>
                                <a:latin typeface="Cambria Math" panose="02040503050406030204" pitchFamily="18" charset="0"/>
                                <a:ea typeface="Cambria Math" panose="02040503050406030204" pitchFamily="18" charset="0"/>
                                <a:cs typeface="+mn-cs"/>
                              </a:rPr>
                              <m:t>𝑚𝑜𝑑</m:t>
                            </m:r>
                            <m:r>
                              <a:rPr lang="de-DE" sz="1100" b="0" i="1">
                                <a:solidFill>
                                  <a:schemeClr val="tx1"/>
                                </a:solidFill>
                                <a:effectLst/>
                                <a:latin typeface="Cambria Math" panose="02040503050406030204" pitchFamily="18" charset="0"/>
                                <a:ea typeface="Cambria Math" panose="02040503050406030204" pitchFamily="18" charset="0"/>
                                <a:cs typeface="+mn-cs"/>
                              </a:rPr>
                              <m:t>,2</m:t>
                            </m:r>
                          </m:sub>
                        </m:sSub>
                      </m:num>
                      <m:den>
                        <m:sSub>
                          <m:sSubPr>
                            <m:ctrlPr>
                              <a:rPr lang="de-DE" sz="1100" b="0" i="1">
                                <a:latin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𝛾</m:t>
                            </m:r>
                          </m:e>
                          <m:sub>
                            <m:r>
                              <a:rPr lang="de-DE" sz="1100" b="0" i="1">
                                <a:latin typeface="Cambria Math" panose="02040503050406030204" pitchFamily="18" charset="0"/>
                              </a:rPr>
                              <m:t>𝑀</m:t>
                            </m:r>
                            <m:r>
                              <a:rPr lang="de-DE" sz="1100" b="0" i="1">
                                <a:latin typeface="Cambria Math" panose="02040503050406030204" pitchFamily="18" charset="0"/>
                              </a:rPr>
                              <m:t>,2</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7" name="Textfeld 6">
              <a:extLst>
                <a:ext uri="{FF2B5EF4-FFF2-40B4-BE49-F238E27FC236}">
                  <a16:creationId xmlns:a16="http://schemas.microsoft.com/office/drawing/2014/main" id="{53FC975F-8DFA-44AA-8DD7-73072A5E605A}"/>
                </a:ext>
              </a:extLst>
            </xdr:cNvPr>
            <xdr:cNvSpPr txBox="1"/>
          </xdr:nvSpPr>
          <xdr:spPr>
            <a:xfrm>
              <a:off x="2503714" y="9138557"/>
              <a:ext cx="1433726"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𝑓_(ℎ,2,𝑑)=(</a:t>
              </a:r>
              <a:r>
                <a:rPr lang="de-DE" sz="1100" b="0" i="0">
                  <a:solidFill>
                    <a:schemeClr val="tx1"/>
                  </a:solidFill>
                  <a:effectLst/>
                  <a:latin typeface="+mn-lt"/>
                  <a:ea typeface="+mn-ea"/>
                  <a:cs typeface="+mn-cs"/>
                </a:rPr>
                <a:t>𝑓_(ℎ,</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,𝑘)</a:t>
              </a:r>
              <a:r>
                <a:rPr lang="de-DE" sz="1100" b="0" i="0">
                  <a:solidFill>
                    <a:schemeClr val="tx1"/>
                  </a:solidFill>
                  <a:effectLst/>
                  <a:latin typeface="Cambria Math" panose="02040503050406030204" pitchFamily="18" charset="0"/>
                  <a:ea typeface="Cambria Math" panose="02040503050406030204" pitchFamily="18" charset="0"/>
                  <a:cs typeface="+mn-cs"/>
                </a:rPr>
                <a:t>∙𝑘_(𝑚𝑜𝑑,2))/</a:t>
              </a:r>
              <a:r>
                <a:rPr lang="de-DE" sz="1100" b="0" i="0">
                  <a:latin typeface="Cambria Math" panose="02040503050406030204" pitchFamily="18" charset="0"/>
                  <a:ea typeface="Cambria Math" panose="02040503050406030204" pitchFamily="18" charset="0"/>
                </a:rPr>
                <a:t>𝛾_(</a:t>
              </a:r>
              <a:r>
                <a:rPr lang="de-DE" sz="1100" b="0" i="0">
                  <a:latin typeface="Cambria Math" panose="02040503050406030204" pitchFamily="18" charset="0"/>
                </a:rPr>
                <a:t>𝑀,2) =</a:t>
              </a:r>
              <a:endParaRPr lang="de-DE" sz="1100"/>
            </a:p>
          </xdr:txBody>
        </xdr:sp>
      </mc:Fallback>
    </mc:AlternateContent>
    <xdr:clientData/>
  </xdr:oneCellAnchor>
  <xdr:oneCellAnchor>
    <xdr:from>
      <xdr:col>0</xdr:col>
      <xdr:colOff>157843</xdr:colOff>
      <xdr:row>16</xdr:row>
      <xdr:rowOff>125185</xdr:rowOff>
    </xdr:from>
    <xdr:ext cx="1430135" cy="362920"/>
    <mc:AlternateContent xmlns:mc="http://schemas.openxmlformats.org/markup-compatibility/2006" xmlns:a14="http://schemas.microsoft.com/office/drawing/2010/main">
      <mc:Choice Requires="a14">
        <xdr:sp macro="" textlink="">
          <xdr:nvSpPr>
            <xdr:cNvPr id="9" name="Textfeld 8">
              <a:extLst>
                <a:ext uri="{FF2B5EF4-FFF2-40B4-BE49-F238E27FC236}">
                  <a16:creationId xmlns:a16="http://schemas.microsoft.com/office/drawing/2014/main" id="{9C11F407-A3E6-4268-9DD1-EE24D8BD0ED0}"/>
                </a:ext>
              </a:extLst>
            </xdr:cNvPr>
            <xdr:cNvSpPr txBox="1"/>
          </xdr:nvSpPr>
          <xdr:spPr>
            <a:xfrm>
              <a:off x="157843" y="2476499"/>
              <a:ext cx="1430135" cy="36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𝑀</m:t>
                        </m:r>
                      </m:e>
                      <m:sub>
                        <m:r>
                          <a:rPr lang="de-DE" sz="1100" b="0" i="1">
                            <a:latin typeface="Cambria Math" panose="02040503050406030204" pitchFamily="18" charset="0"/>
                          </a:rPr>
                          <m:t>𝑢</m:t>
                        </m:r>
                        <m:r>
                          <a:rPr lang="de-DE" sz="1100" b="0" i="1">
                            <a:latin typeface="Cambria Math" panose="02040503050406030204" pitchFamily="18" charset="0"/>
                          </a:rPr>
                          <m:t>,</m:t>
                        </m:r>
                        <m:r>
                          <a:rPr lang="de-DE" sz="1100" b="0" i="1">
                            <a:latin typeface="Cambria Math" panose="02040503050406030204" pitchFamily="18" charset="0"/>
                          </a:rPr>
                          <m:t>𝑑</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𝑀</m:t>
                            </m:r>
                          </m:e>
                          <m:sub>
                            <m:r>
                              <a:rPr lang="de-DE" sz="1100" b="0" i="1">
                                <a:solidFill>
                                  <a:schemeClr val="tx1"/>
                                </a:solidFill>
                                <a:effectLst/>
                                <a:latin typeface="Cambria Math" panose="02040503050406030204" pitchFamily="18" charset="0"/>
                                <a:ea typeface="+mn-ea"/>
                                <a:cs typeface="+mn-cs"/>
                              </a:rPr>
                              <m:t>𝑢</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𝑘</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Cambria Math" panose="02040503050406030204" pitchFamily="18" charset="0"/>
                                <a:cs typeface="+mn-cs"/>
                              </a:rPr>
                            </m:ctrlPr>
                          </m:sSubPr>
                          <m:e>
                            <m:r>
                              <a:rPr lang="de-DE" sz="1100" b="0" i="1">
                                <a:solidFill>
                                  <a:schemeClr val="tx1"/>
                                </a:solidFill>
                                <a:effectLst/>
                                <a:latin typeface="Cambria Math" panose="02040503050406030204" pitchFamily="18" charset="0"/>
                                <a:ea typeface="Cambria Math" panose="02040503050406030204" pitchFamily="18" charset="0"/>
                                <a:cs typeface="+mn-cs"/>
                              </a:rPr>
                              <m:t>𝑘</m:t>
                            </m:r>
                          </m:e>
                          <m:sub>
                            <m:r>
                              <a:rPr lang="de-DE" sz="1100" b="0" i="1">
                                <a:solidFill>
                                  <a:schemeClr val="tx1"/>
                                </a:solidFill>
                                <a:effectLst/>
                                <a:latin typeface="Cambria Math" panose="02040503050406030204" pitchFamily="18" charset="0"/>
                                <a:ea typeface="Cambria Math" panose="02040503050406030204" pitchFamily="18" charset="0"/>
                                <a:cs typeface="+mn-cs"/>
                              </a:rPr>
                              <m:t>𝑚𝑜𝑑</m:t>
                            </m:r>
                            <m:r>
                              <a:rPr lang="de-DE" sz="1100" b="0" i="1">
                                <a:solidFill>
                                  <a:schemeClr val="tx1"/>
                                </a:solidFill>
                                <a:effectLst/>
                                <a:latin typeface="Cambria Math" panose="02040503050406030204" pitchFamily="18" charset="0"/>
                                <a:ea typeface="Cambria Math" panose="02040503050406030204" pitchFamily="18" charset="0"/>
                                <a:cs typeface="+mn-cs"/>
                              </a:rPr>
                              <m:t>,</m:t>
                            </m:r>
                            <m:r>
                              <a:rPr lang="de-DE" sz="1100" b="0" i="1">
                                <a:solidFill>
                                  <a:schemeClr val="tx1"/>
                                </a:solidFill>
                                <a:effectLst/>
                                <a:latin typeface="Cambria Math" panose="02040503050406030204" pitchFamily="18" charset="0"/>
                                <a:ea typeface="Cambria Math" panose="02040503050406030204" pitchFamily="18" charset="0"/>
                                <a:cs typeface="+mn-cs"/>
                              </a:rPr>
                              <m:t>𝑀</m:t>
                            </m:r>
                          </m:sub>
                        </m:sSub>
                      </m:num>
                      <m:den>
                        <m:sSub>
                          <m:sSubPr>
                            <m:ctrlPr>
                              <a:rPr lang="de-DE" sz="1100" b="0" i="1">
                                <a:latin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𝛾</m:t>
                            </m:r>
                          </m:e>
                          <m:sub>
                            <m:r>
                              <a:rPr lang="de-DE" sz="1100" b="0" i="1">
                                <a:latin typeface="Cambria Math" panose="02040503050406030204" pitchFamily="18" charset="0"/>
                              </a:rPr>
                              <m:t>𝑀</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9" name="Textfeld 8">
              <a:extLst>
                <a:ext uri="{FF2B5EF4-FFF2-40B4-BE49-F238E27FC236}">
                  <a16:creationId xmlns:a16="http://schemas.microsoft.com/office/drawing/2014/main" id="{9C11F407-A3E6-4268-9DD1-EE24D8BD0ED0}"/>
                </a:ext>
              </a:extLst>
            </xdr:cNvPr>
            <xdr:cNvSpPr txBox="1"/>
          </xdr:nvSpPr>
          <xdr:spPr>
            <a:xfrm>
              <a:off x="157843" y="2476499"/>
              <a:ext cx="1430135" cy="362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𝑀_(𝑢,𝑑)=(</a:t>
              </a:r>
              <a:r>
                <a:rPr lang="de-DE" sz="1100" b="0" i="0">
                  <a:solidFill>
                    <a:schemeClr val="tx1"/>
                  </a:solidFill>
                  <a:effectLst/>
                  <a:latin typeface="Cambria Math" panose="02040503050406030204" pitchFamily="18" charset="0"/>
                  <a:ea typeface="+mn-ea"/>
                  <a:cs typeface="+mn-cs"/>
                </a:rPr>
                <a:t>𝑀</a:t>
              </a:r>
              <a:r>
                <a:rPr lang="de-DE" sz="1100" b="0" i="0">
                  <a:solidFill>
                    <a:schemeClr val="tx1"/>
                  </a:solidFill>
                  <a:effectLst/>
                  <a:latin typeface="+mn-lt"/>
                  <a:ea typeface="+mn-ea"/>
                  <a:cs typeface="+mn-cs"/>
                </a:rPr>
                <a:t>_(</a:t>
              </a:r>
              <a:r>
                <a:rPr lang="de-DE" sz="1100" b="0" i="0">
                  <a:solidFill>
                    <a:schemeClr val="tx1"/>
                  </a:solidFill>
                  <a:effectLst/>
                  <a:latin typeface="Cambria Math" panose="02040503050406030204" pitchFamily="18" charset="0"/>
                  <a:ea typeface="+mn-ea"/>
                  <a:cs typeface="+mn-cs"/>
                </a:rPr>
                <a:t>𝑢</a:t>
              </a:r>
              <a:r>
                <a:rPr lang="de-DE" sz="1100" b="0" i="0">
                  <a:solidFill>
                    <a:schemeClr val="tx1"/>
                  </a:solidFill>
                  <a:effectLst/>
                  <a:latin typeface="+mn-lt"/>
                  <a:ea typeface="+mn-ea"/>
                  <a:cs typeface="+mn-cs"/>
                </a:rPr>
                <a:t>,𝑘)</a:t>
              </a:r>
              <a:r>
                <a:rPr lang="de-DE" sz="1100" b="0" i="0">
                  <a:solidFill>
                    <a:schemeClr val="tx1"/>
                  </a:solidFill>
                  <a:effectLst/>
                  <a:latin typeface="Cambria Math" panose="02040503050406030204" pitchFamily="18" charset="0"/>
                  <a:ea typeface="Cambria Math" panose="02040503050406030204" pitchFamily="18" charset="0"/>
                  <a:cs typeface="+mn-cs"/>
                </a:rPr>
                <a:t>∙𝑘_(𝑚𝑜𝑑,𝑀))/</a:t>
              </a:r>
              <a:r>
                <a:rPr lang="de-DE" sz="1100" b="0" i="0">
                  <a:latin typeface="Cambria Math" panose="02040503050406030204" pitchFamily="18" charset="0"/>
                  <a:ea typeface="Cambria Math" panose="02040503050406030204" pitchFamily="18" charset="0"/>
                </a:rPr>
                <a:t>𝛾_</a:t>
              </a:r>
              <a:r>
                <a:rPr lang="de-DE" sz="1100" b="0" i="0">
                  <a:latin typeface="Cambria Math" panose="02040503050406030204" pitchFamily="18" charset="0"/>
                </a:rPr>
                <a:t>𝑀 =</a:t>
              </a:r>
              <a:endParaRPr lang="de-DE" sz="1100"/>
            </a:p>
          </xdr:txBody>
        </xdr:sp>
      </mc:Fallback>
    </mc:AlternateContent>
    <xdr:clientData/>
  </xdr:oneCellAnchor>
  <xdr:oneCellAnchor>
    <xdr:from>
      <xdr:col>4</xdr:col>
      <xdr:colOff>70757</xdr:colOff>
      <xdr:row>63</xdr:row>
      <xdr:rowOff>114301</xdr:rowOff>
    </xdr:from>
    <xdr:ext cx="748795" cy="363369"/>
    <mc:AlternateContent xmlns:mc="http://schemas.openxmlformats.org/markup-compatibility/2006" xmlns:a14="http://schemas.microsoft.com/office/drawing/2010/main">
      <mc:Choice Requires="a14">
        <xdr:sp macro="" textlink="">
          <xdr:nvSpPr>
            <xdr:cNvPr id="10" name="Textfeld 9">
              <a:extLst>
                <a:ext uri="{FF2B5EF4-FFF2-40B4-BE49-F238E27FC236}">
                  <a16:creationId xmlns:a16="http://schemas.microsoft.com/office/drawing/2014/main" id="{BFA6A56A-61A9-498F-9454-B1DAE5C0EF31}"/>
                </a:ext>
              </a:extLst>
            </xdr:cNvPr>
            <xdr:cNvSpPr txBox="1"/>
          </xdr:nvSpPr>
          <xdr:spPr>
            <a:xfrm>
              <a:off x="2422071" y="9889672"/>
              <a:ext cx="748795"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1100" b="0" i="1">
                        <a:latin typeface="Cambria Math" panose="02040503050406030204" pitchFamily="18" charset="0"/>
                        <a:ea typeface="Cambria Math" panose="02040503050406030204" pitchFamily="18" charset="0"/>
                      </a:rPr>
                      <m:t>𝛽</m:t>
                    </m:r>
                    <m:r>
                      <a:rPr lang="de-DE" sz="1100" b="0" i="1">
                        <a:latin typeface="Cambria Math" panose="02040503050406030204" pitchFamily="18" charset="0"/>
                      </a:rPr>
                      <m:t>=</m:t>
                    </m:r>
                    <m:f>
                      <m:fPr>
                        <m:ctrlPr>
                          <a:rPr lang="de-DE" sz="1100" b="0" i="1">
                            <a:latin typeface="Cambria Math" panose="02040503050406030204" pitchFamily="18" charset="0"/>
                          </a:rPr>
                        </m:ctrlPr>
                      </m:fPr>
                      <m:num>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mn-ea"/>
                                <a:cs typeface="+mn-cs"/>
                              </a:rPr>
                              <m:t>𝑑</m:t>
                            </m:r>
                          </m:sub>
                        </m:sSub>
                      </m:num>
                      <m:den>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𝑑</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10" name="Textfeld 9">
              <a:extLst>
                <a:ext uri="{FF2B5EF4-FFF2-40B4-BE49-F238E27FC236}">
                  <a16:creationId xmlns:a16="http://schemas.microsoft.com/office/drawing/2014/main" id="{BFA6A56A-61A9-498F-9454-B1DAE5C0EF31}"/>
                </a:ext>
              </a:extLst>
            </xdr:cNvPr>
            <xdr:cNvSpPr txBox="1"/>
          </xdr:nvSpPr>
          <xdr:spPr>
            <a:xfrm>
              <a:off x="2422071" y="9889672"/>
              <a:ext cx="748795"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ea typeface="Cambria Math" panose="02040503050406030204" pitchFamily="18" charset="0"/>
                </a:rPr>
                <a:t>𝛽</a:t>
              </a:r>
              <a:r>
                <a:rPr lang="de-DE" sz="1100" b="0" i="0">
                  <a:latin typeface="Cambria Math" panose="02040503050406030204" pitchFamily="18" charset="0"/>
                </a:rPr>
                <a:t>=</a:t>
              </a:r>
              <a:r>
                <a:rPr lang="de-DE" sz="1100" b="0" i="0">
                  <a:solidFill>
                    <a:schemeClr val="tx1"/>
                  </a:solidFill>
                  <a:effectLst/>
                  <a:latin typeface="+mn-lt"/>
                  <a:ea typeface="+mn-ea"/>
                  <a:cs typeface="+mn-cs"/>
                </a:rPr>
                <a:t>𝑓_(ℎ,</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a:t>
              </a:r>
              <a:r>
                <a:rPr lang="de-DE" sz="1100" b="0" i="0">
                  <a:solidFill>
                    <a:schemeClr val="tx1"/>
                  </a:solidFill>
                  <a:effectLst/>
                  <a:latin typeface="Cambria Math" panose="02040503050406030204" pitchFamily="18" charset="0"/>
                  <a:ea typeface="+mn-ea"/>
                  <a:cs typeface="+mn-cs"/>
                </a:rPr>
                <a:t>𝑑</a:t>
              </a:r>
              <a:r>
                <a:rPr lang="de-DE" sz="1100" b="0" i="0">
                  <a:solidFill>
                    <a:schemeClr val="tx1"/>
                  </a:solidFill>
                  <a:effectLst/>
                  <a:latin typeface="+mn-lt"/>
                  <a:ea typeface="+mn-ea"/>
                  <a:cs typeface="+mn-cs"/>
                </a:rPr>
                <a:t>)</a:t>
              </a:r>
              <a:r>
                <a:rPr lang="de-DE" sz="1100" b="0" i="0">
                  <a:solidFill>
                    <a:schemeClr val="tx1"/>
                  </a:solidFill>
                  <a:effectLst/>
                  <a:latin typeface="Cambria Math" panose="02040503050406030204" pitchFamily="18" charset="0"/>
                  <a:ea typeface="+mn-ea"/>
                  <a:cs typeface="+mn-cs"/>
                </a:rPr>
                <a:t>/</a:t>
              </a:r>
              <a:r>
                <a:rPr lang="de-DE" sz="1100" b="0" i="0">
                  <a:solidFill>
                    <a:schemeClr val="tx1"/>
                  </a:solidFill>
                  <a:effectLst/>
                  <a:latin typeface="+mn-lt"/>
                  <a:ea typeface="+mn-ea"/>
                  <a:cs typeface="+mn-cs"/>
                </a:rPr>
                <a:t>𝑓_(ℎ,</a:t>
              </a:r>
              <a:r>
                <a:rPr lang="de-DE" sz="1100" b="0" i="0">
                  <a:solidFill>
                    <a:schemeClr val="tx1"/>
                  </a:solidFill>
                  <a:effectLst/>
                  <a:latin typeface="Cambria Math" panose="02040503050406030204" pitchFamily="18" charset="0"/>
                  <a:ea typeface="+mn-ea"/>
                  <a:cs typeface="+mn-cs"/>
                </a:rPr>
                <a:t>1</a:t>
              </a:r>
              <a:r>
                <a:rPr lang="de-DE" sz="1100" b="0" i="0">
                  <a:solidFill>
                    <a:schemeClr val="tx1"/>
                  </a:solidFill>
                  <a:effectLst/>
                  <a:latin typeface="+mn-lt"/>
                  <a:ea typeface="+mn-ea"/>
                  <a:cs typeface="+mn-cs"/>
                </a:rPr>
                <a:t>,𝑑)</a:t>
              </a:r>
              <a:r>
                <a:rPr lang="de-DE" sz="1100" b="0" i="0">
                  <a:solidFill>
                    <a:schemeClr val="tx1"/>
                  </a:solidFill>
                  <a:effectLst/>
                  <a:latin typeface="Cambria Math" panose="02040503050406030204" pitchFamily="18" charset="0"/>
                  <a:ea typeface="+mn-ea"/>
                  <a:cs typeface="+mn-cs"/>
                </a:rPr>
                <a:t> </a:t>
              </a:r>
              <a:r>
                <a:rPr lang="de-DE" sz="1100" b="0" i="0">
                  <a:latin typeface="Cambria Math" panose="02040503050406030204" pitchFamily="18" charset="0"/>
                </a:rPr>
                <a:t>=</a:t>
              </a:r>
              <a:endParaRPr lang="de-DE" sz="1100"/>
            </a:p>
          </xdr:txBody>
        </xdr:sp>
      </mc:Fallback>
    </mc:AlternateContent>
    <xdr:clientData/>
  </xdr:oneCellAnchor>
  <xdr:oneCellAnchor>
    <xdr:from>
      <xdr:col>1</xdr:col>
      <xdr:colOff>544286</xdr:colOff>
      <xdr:row>69</xdr:row>
      <xdr:rowOff>16329</xdr:rowOff>
    </xdr:from>
    <xdr:ext cx="2618217" cy="544957"/>
    <mc:AlternateContent xmlns:mc="http://schemas.openxmlformats.org/markup-compatibility/2006" xmlns:a14="http://schemas.microsoft.com/office/drawing/2010/main">
      <mc:Choice Requires="a14">
        <xdr:sp macro="" textlink="">
          <xdr:nvSpPr>
            <xdr:cNvPr id="11" name="Textfeld 10">
              <a:extLst>
                <a:ext uri="{FF2B5EF4-FFF2-40B4-BE49-F238E27FC236}">
                  <a16:creationId xmlns:a16="http://schemas.microsoft.com/office/drawing/2014/main" id="{C45D7C19-1959-4D5B-9C4D-191D672F6DC3}"/>
                </a:ext>
              </a:extLst>
            </xdr:cNvPr>
            <xdr:cNvSpPr txBox="1"/>
          </xdr:nvSpPr>
          <xdr:spPr>
            <a:xfrm>
              <a:off x="1328057" y="10902043"/>
              <a:ext cx="26182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𝑡</m:t>
                        </m:r>
                      </m:e>
                      <m:sub>
                        <m:r>
                          <a:rPr lang="de-DE" sz="1100" b="0" i="1">
                            <a:latin typeface="Cambria Math" panose="02040503050406030204" pitchFamily="18" charset="0"/>
                          </a:rPr>
                          <m:t>1,</m:t>
                        </m:r>
                        <m:r>
                          <a:rPr lang="de-DE" sz="1100" b="0" i="1">
                            <a:latin typeface="Cambria Math" panose="02040503050406030204" pitchFamily="18" charset="0"/>
                          </a:rPr>
                          <m:t>𝑟𝑒𝑞</m:t>
                        </m:r>
                      </m:sub>
                    </m:sSub>
                    <m:r>
                      <a:rPr lang="de-DE" sz="1100" b="0" i="1">
                        <a:latin typeface="Cambria Math" panose="02040503050406030204" pitchFamily="18" charset="0"/>
                      </a:rPr>
                      <m:t>=</m:t>
                    </m:r>
                    <m:d>
                      <m:dPr>
                        <m:ctrlPr>
                          <a:rPr lang="de-DE" sz="1100" b="0" i="1">
                            <a:latin typeface="Cambria Math" panose="02040503050406030204" pitchFamily="18" charset="0"/>
                          </a:rPr>
                        </m:ctrlPr>
                      </m:dPr>
                      <m:e>
                        <m:rad>
                          <m:radPr>
                            <m:degHide m:val="on"/>
                            <m:ctrlPr>
                              <a:rPr lang="de-DE" sz="1100" b="0" i="1">
                                <a:latin typeface="Cambria Math" panose="02040503050406030204" pitchFamily="18" charset="0"/>
                              </a:rPr>
                            </m:ctrlPr>
                          </m:radPr>
                          <m:deg/>
                          <m:e>
                            <m:f>
                              <m:fPr>
                                <m:ctrlPr>
                                  <a:rPr lang="de-DE" sz="1100" b="0" i="1">
                                    <a:latin typeface="Cambria Math" panose="02040503050406030204" pitchFamily="18" charset="0"/>
                                  </a:rPr>
                                </m:ctrlPr>
                              </m:fPr>
                              <m:num>
                                <m:r>
                                  <a:rPr lang="de-DE" sz="1100" b="0" i="1">
                                    <a:latin typeface="Cambria Math" panose="02040503050406030204" pitchFamily="18" charset="0"/>
                                    <a:ea typeface="Cambria Math" panose="02040503050406030204" pitchFamily="18" charset="0"/>
                                  </a:rPr>
                                  <m:t>𝛽</m:t>
                                </m:r>
                              </m:num>
                              <m:den>
                                <m:r>
                                  <a:rPr lang="de-DE" sz="1100" b="0" i="1">
                                    <a:latin typeface="Cambria Math" panose="02040503050406030204" pitchFamily="18" charset="0"/>
                                  </a:rPr>
                                  <m:t>1+</m:t>
                                </m:r>
                                <m:r>
                                  <a:rPr lang="de-DE" sz="1100" b="0" i="1">
                                    <a:latin typeface="Cambria Math" panose="02040503050406030204" pitchFamily="18" charset="0"/>
                                    <a:ea typeface="Cambria Math" panose="02040503050406030204" pitchFamily="18" charset="0"/>
                                  </a:rPr>
                                  <m:t>𝛽</m:t>
                                </m:r>
                              </m:den>
                            </m:f>
                          </m:e>
                        </m:rad>
                        <m:r>
                          <a:rPr lang="de-DE" sz="1100" b="0" i="1">
                            <a:latin typeface="Cambria Math" panose="02040503050406030204" pitchFamily="18" charset="0"/>
                          </a:rPr>
                          <m:t>+1</m:t>
                        </m:r>
                      </m:e>
                    </m: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f>
                          <m:fPr>
                            <m:ctrlPr>
                              <a:rPr lang="de-DE" sz="1100" b="0" i="1">
                                <a:latin typeface="Cambria Math" panose="02040503050406030204" pitchFamily="18" charset="0"/>
                                <a:ea typeface="Cambria Math" panose="02040503050406030204" pitchFamily="18" charset="0"/>
                              </a:rPr>
                            </m:ctrlPr>
                          </m:fPr>
                          <m:num>
                            <m:r>
                              <a:rPr lang="de-DE" sz="1100" b="0" i="1">
                                <a:latin typeface="Cambria Math" panose="02040503050406030204" pitchFamily="18" charset="0"/>
                                <a:ea typeface="Cambria Math" panose="02040503050406030204" pitchFamily="18" charset="0"/>
                              </a:rPr>
                              <m:t>4∙</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𝑀</m:t>
                                </m:r>
                              </m:e>
                              <m:sub>
                                <m:r>
                                  <a:rPr lang="de-DE" sz="1100" b="0" i="1">
                                    <a:latin typeface="Cambria Math" panose="02040503050406030204" pitchFamily="18" charset="0"/>
                                    <a:ea typeface="Cambria Math" panose="02040503050406030204" pitchFamily="18" charset="0"/>
                                  </a:rPr>
                                  <m:t>𝑢</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sub>
                            </m:sSub>
                          </m:num>
                          <m:den>
                            <m:r>
                              <a:rPr lang="de-DE" sz="1100" b="0" i="1">
                                <a:latin typeface="Cambria Math" panose="02040503050406030204" pitchFamily="18" charset="0"/>
                                <a:ea typeface="Cambria Math" panose="02040503050406030204" pitchFamily="18" charset="0"/>
                              </a:rPr>
                              <m:t>0,75∙</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h</m:t>
                                </m:r>
                                <m:r>
                                  <a:rPr lang="de-DE" sz="1100" b="0" i="1">
                                    <a:latin typeface="Cambria Math" panose="02040503050406030204" pitchFamily="18" charset="0"/>
                                    <a:ea typeface="Cambria Math" panose="02040503050406030204" pitchFamily="18" charset="0"/>
                                  </a:rPr>
                                  <m:t>,1,</m:t>
                                </m:r>
                                <m:r>
                                  <a:rPr lang="de-DE" sz="1100" b="0" i="1">
                                    <a:latin typeface="Cambria Math" panose="02040503050406030204" pitchFamily="18" charset="0"/>
                                    <a:ea typeface="Cambria Math" panose="02040503050406030204" pitchFamily="18" charset="0"/>
                                  </a:rPr>
                                  <m:t>𝑑</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den>
                        </m:f>
                      </m:e>
                    </m:rad>
                    <m:r>
                      <a:rPr lang="de-DE" sz="1100" b="0" i="1">
                        <a:latin typeface="Cambria Math" panose="02040503050406030204" pitchFamily="18" charset="0"/>
                      </a:rPr>
                      <m:t>=</m:t>
                    </m:r>
                  </m:oMath>
                </m:oMathPara>
              </a14:m>
              <a:endParaRPr lang="de-DE" sz="1100"/>
            </a:p>
          </xdr:txBody>
        </xdr:sp>
      </mc:Choice>
      <mc:Fallback xmlns="">
        <xdr:sp macro="" textlink="">
          <xdr:nvSpPr>
            <xdr:cNvPr id="11" name="Textfeld 10">
              <a:extLst>
                <a:ext uri="{FF2B5EF4-FFF2-40B4-BE49-F238E27FC236}">
                  <a16:creationId xmlns:a16="http://schemas.microsoft.com/office/drawing/2014/main" id="{C45D7C19-1959-4D5B-9C4D-191D672F6DC3}"/>
                </a:ext>
              </a:extLst>
            </xdr:cNvPr>
            <xdr:cNvSpPr txBox="1"/>
          </xdr:nvSpPr>
          <xdr:spPr>
            <a:xfrm>
              <a:off x="1328057" y="10902043"/>
              <a:ext cx="26182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𝑡_(1,𝑟𝑒𝑞)=(√(</a:t>
              </a:r>
              <a:r>
                <a:rPr lang="de-DE" sz="1100" b="0" i="0">
                  <a:latin typeface="Cambria Math" panose="02040503050406030204" pitchFamily="18" charset="0"/>
                  <a:ea typeface="Cambria Math" panose="02040503050406030204" pitchFamily="18" charset="0"/>
                </a:rPr>
                <a:t>𝛽/(</a:t>
              </a:r>
              <a:r>
                <a:rPr lang="de-DE" sz="1100" b="0" i="0">
                  <a:latin typeface="Cambria Math" panose="02040503050406030204" pitchFamily="18" charset="0"/>
                </a:rPr>
                <a:t>1+</a:t>
              </a:r>
              <a:r>
                <a:rPr lang="de-DE" sz="1100" b="0" i="0">
                  <a:latin typeface="Cambria Math" panose="02040503050406030204" pitchFamily="18" charset="0"/>
                  <a:ea typeface="Cambria Math" panose="02040503050406030204" pitchFamily="18" charset="0"/>
                </a:rPr>
                <a:t>𝛽))</a:t>
              </a:r>
              <a:r>
                <a:rPr lang="de-DE" sz="1100" b="0" i="0">
                  <a:latin typeface="Cambria Math" panose="02040503050406030204" pitchFamily="18" charset="0"/>
                </a:rPr>
                <a:t>+1)</a:t>
              </a:r>
              <a:r>
                <a:rPr lang="de-DE" sz="1100" b="0" i="0">
                  <a:latin typeface="Cambria Math" panose="02040503050406030204" pitchFamily="18" charset="0"/>
                  <a:ea typeface="Cambria Math" panose="02040503050406030204" pitchFamily="18" charset="0"/>
                </a:rPr>
                <a:t>∙√((4∙𝑀_(𝑢,𝑑))/(0,75∙𝑓_(ℎ,1,𝑑)∙𝑑))</a:t>
              </a:r>
              <a:r>
                <a:rPr lang="de-DE" sz="1100" b="0" i="0">
                  <a:latin typeface="Cambria Math" panose="02040503050406030204" pitchFamily="18" charset="0"/>
                </a:rPr>
                <a:t>=</a:t>
              </a:r>
              <a:endParaRPr lang="de-DE" sz="1100"/>
            </a:p>
          </xdr:txBody>
        </xdr:sp>
      </mc:Fallback>
    </mc:AlternateContent>
    <xdr:clientData/>
  </xdr:oneCellAnchor>
  <xdr:oneCellAnchor>
    <xdr:from>
      <xdr:col>1</xdr:col>
      <xdr:colOff>544286</xdr:colOff>
      <xdr:row>76</xdr:row>
      <xdr:rowOff>16328</xdr:rowOff>
    </xdr:from>
    <xdr:ext cx="2618217" cy="544957"/>
    <mc:AlternateContent xmlns:mc="http://schemas.openxmlformats.org/markup-compatibility/2006" xmlns:a14="http://schemas.microsoft.com/office/drawing/2010/main">
      <mc:Choice Requires="a14">
        <xdr:sp macro="" textlink="">
          <xdr:nvSpPr>
            <xdr:cNvPr id="12" name="Textfeld 11">
              <a:extLst>
                <a:ext uri="{FF2B5EF4-FFF2-40B4-BE49-F238E27FC236}">
                  <a16:creationId xmlns:a16="http://schemas.microsoft.com/office/drawing/2014/main" id="{A11DE3BE-0D1F-4BDB-A9D1-611A2593DF91}"/>
                </a:ext>
              </a:extLst>
            </xdr:cNvPr>
            <xdr:cNvSpPr txBox="1"/>
          </xdr:nvSpPr>
          <xdr:spPr>
            <a:xfrm>
              <a:off x="1328057" y="12197442"/>
              <a:ext cx="26182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𝑡</m:t>
                        </m:r>
                      </m:e>
                      <m:sub>
                        <m:r>
                          <a:rPr lang="de-DE" sz="1100" b="0" i="1">
                            <a:latin typeface="Cambria Math" panose="02040503050406030204" pitchFamily="18" charset="0"/>
                          </a:rPr>
                          <m:t>2,</m:t>
                        </m:r>
                        <m:r>
                          <a:rPr lang="de-DE" sz="1100" b="0" i="1">
                            <a:latin typeface="Cambria Math" panose="02040503050406030204" pitchFamily="18" charset="0"/>
                          </a:rPr>
                          <m:t>𝑟𝑒𝑞</m:t>
                        </m:r>
                      </m:sub>
                    </m:sSub>
                    <m:r>
                      <a:rPr lang="de-DE" sz="1100" b="0" i="1">
                        <a:latin typeface="Cambria Math" panose="02040503050406030204" pitchFamily="18" charset="0"/>
                      </a:rPr>
                      <m:t>=</m:t>
                    </m:r>
                    <m:d>
                      <m:dPr>
                        <m:ctrlPr>
                          <a:rPr lang="de-DE" sz="1100" b="0" i="1">
                            <a:latin typeface="Cambria Math" panose="02040503050406030204" pitchFamily="18" charset="0"/>
                          </a:rPr>
                        </m:ctrlPr>
                      </m:dPr>
                      <m:e>
                        <m:rad>
                          <m:radPr>
                            <m:degHide m:val="on"/>
                            <m:ctrlPr>
                              <a:rPr lang="de-DE" sz="1100" b="0" i="1">
                                <a:latin typeface="Cambria Math" panose="02040503050406030204" pitchFamily="18" charset="0"/>
                              </a:rPr>
                            </m:ctrlPr>
                          </m:radPr>
                          <m:deg/>
                          <m:e>
                            <m:f>
                              <m:fPr>
                                <m:ctrlPr>
                                  <a:rPr lang="de-DE" sz="1100" b="0" i="1">
                                    <a:latin typeface="Cambria Math" panose="02040503050406030204" pitchFamily="18" charset="0"/>
                                  </a:rPr>
                                </m:ctrlPr>
                              </m:fPr>
                              <m:num>
                                <m:r>
                                  <a:rPr lang="de-DE" sz="1100" b="0" i="1">
                                    <a:latin typeface="Cambria Math" panose="02040503050406030204" pitchFamily="18" charset="0"/>
                                  </a:rPr>
                                  <m:t>1</m:t>
                                </m:r>
                              </m:num>
                              <m:den>
                                <m:r>
                                  <a:rPr lang="de-DE" sz="1100" b="0" i="1">
                                    <a:latin typeface="Cambria Math" panose="02040503050406030204" pitchFamily="18" charset="0"/>
                                  </a:rPr>
                                  <m:t>1+</m:t>
                                </m:r>
                                <m:r>
                                  <a:rPr lang="de-DE" sz="1100" b="0" i="1">
                                    <a:latin typeface="Cambria Math" panose="02040503050406030204" pitchFamily="18" charset="0"/>
                                    <a:ea typeface="Cambria Math" panose="02040503050406030204" pitchFamily="18" charset="0"/>
                                  </a:rPr>
                                  <m:t>𝛽</m:t>
                                </m:r>
                              </m:den>
                            </m:f>
                          </m:e>
                        </m:rad>
                        <m:r>
                          <a:rPr lang="de-DE" sz="1100" b="0" i="1">
                            <a:latin typeface="Cambria Math" panose="02040503050406030204" pitchFamily="18" charset="0"/>
                          </a:rPr>
                          <m:t>+1</m:t>
                        </m:r>
                      </m:e>
                    </m: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f>
                          <m:fPr>
                            <m:ctrlPr>
                              <a:rPr lang="de-DE" sz="1100" b="0" i="1">
                                <a:latin typeface="Cambria Math" panose="02040503050406030204" pitchFamily="18" charset="0"/>
                                <a:ea typeface="Cambria Math" panose="02040503050406030204" pitchFamily="18" charset="0"/>
                              </a:rPr>
                            </m:ctrlPr>
                          </m:fPr>
                          <m:num>
                            <m:r>
                              <a:rPr lang="de-DE" sz="1100" b="0" i="1">
                                <a:latin typeface="Cambria Math" panose="02040503050406030204" pitchFamily="18" charset="0"/>
                                <a:ea typeface="Cambria Math" panose="02040503050406030204" pitchFamily="18" charset="0"/>
                              </a:rPr>
                              <m:t>4∙</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𝑀</m:t>
                                </m:r>
                              </m:e>
                              <m:sub>
                                <m:r>
                                  <a:rPr lang="de-DE" sz="1100" b="0" i="1">
                                    <a:latin typeface="Cambria Math" panose="02040503050406030204" pitchFamily="18" charset="0"/>
                                    <a:ea typeface="Cambria Math" panose="02040503050406030204" pitchFamily="18" charset="0"/>
                                  </a:rPr>
                                  <m:t>𝑢</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sub>
                            </m:sSub>
                          </m:num>
                          <m:den>
                            <m:r>
                              <a:rPr lang="de-DE" sz="1100" b="0" i="1">
                                <a:latin typeface="Cambria Math" panose="02040503050406030204" pitchFamily="18" charset="0"/>
                                <a:ea typeface="Cambria Math" panose="02040503050406030204" pitchFamily="18" charset="0"/>
                              </a:rPr>
                              <m:t>0,75∙</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h</m:t>
                                </m:r>
                                <m:r>
                                  <a:rPr lang="de-DE" sz="1100" b="0" i="1">
                                    <a:latin typeface="Cambria Math" panose="02040503050406030204" pitchFamily="18" charset="0"/>
                                    <a:ea typeface="Cambria Math" panose="02040503050406030204" pitchFamily="18" charset="0"/>
                                  </a:rPr>
                                  <m:t>,2,</m:t>
                                </m:r>
                                <m:r>
                                  <a:rPr lang="de-DE" sz="1100" b="0" i="1">
                                    <a:latin typeface="Cambria Math" panose="02040503050406030204" pitchFamily="18" charset="0"/>
                                    <a:ea typeface="Cambria Math" panose="02040503050406030204" pitchFamily="18" charset="0"/>
                                  </a:rPr>
                                  <m:t>𝑑</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den>
                        </m:f>
                      </m:e>
                    </m:rad>
                    <m:r>
                      <a:rPr lang="de-DE" sz="1100" b="0" i="1">
                        <a:latin typeface="Cambria Math" panose="02040503050406030204" pitchFamily="18" charset="0"/>
                      </a:rPr>
                      <m:t>=</m:t>
                    </m:r>
                  </m:oMath>
                </m:oMathPara>
              </a14:m>
              <a:endParaRPr lang="de-DE" sz="1100"/>
            </a:p>
          </xdr:txBody>
        </xdr:sp>
      </mc:Choice>
      <mc:Fallback xmlns="">
        <xdr:sp macro="" textlink="">
          <xdr:nvSpPr>
            <xdr:cNvPr id="12" name="Textfeld 11">
              <a:extLst>
                <a:ext uri="{FF2B5EF4-FFF2-40B4-BE49-F238E27FC236}">
                  <a16:creationId xmlns:a16="http://schemas.microsoft.com/office/drawing/2014/main" id="{A11DE3BE-0D1F-4BDB-A9D1-611A2593DF91}"/>
                </a:ext>
              </a:extLst>
            </xdr:cNvPr>
            <xdr:cNvSpPr txBox="1"/>
          </xdr:nvSpPr>
          <xdr:spPr>
            <a:xfrm>
              <a:off x="1328057" y="12197442"/>
              <a:ext cx="26182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𝑡_(2,𝑟𝑒𝑞)=(√(1/(1+</a:t>
              </a:r>
              <a:r>
                <a:rPr lang="de-DE" sz="1100" b="0" i="0">
                  <a:latin typeface="Cambria Math" panose="02040503050406030204" pitchFamily="18" charset="0"/>
                  <a:ea typeface="Cambria Math" panose="02040503050406030204" pitchFamily="18" charset="0"/>
                </a:rPr>
                <a:t>𝛽))</a:t>
              </a:r>
              <a:r>
                <a:rPr lang="de-DE" sz="1100" b="0" i="0">
                  <a:latin typeface="Cambria Math" panose="02040503050406030204" pitchFamily="18" charset="0"/>
                </a:rPr>
                <a:t>+1)</a:t>
              </a:r>
              <a:r>
                <a:rPr lang="de-DE" sz="1100" b="0" i="0">
                  <a:latin typeface="Cambria Math" panose="02040503050406030204" pitchFamily="18" charset="0"/>
                  <a:ea typeface="Cambria Math" panose="02040503050406030204" pitchFamily="18" charset="0"/>
                </a:rPr>
                <a:t>∙√((4∙𝑀_(𝑢,𝑑))/(0,75∙𝑓_(ℎ,2,𝑑)∙𝑑))</a:t>
              </a:r>
              <a:r>
                <a:rPr lang="de-DE" sz="1100" b="0" i="0">
                  <a:latin typeface="Cambria Math" panose="02040503050406030204" pitchFamily="18" charset="0"/>
                </a:rPr>
                <a:t>=</a:t>
              </a:r>
              <a:endParaRPr lang="de-DE" sz="1100"/>
            </a:p>
          </xdr:txBody>
        </xdr:sp>
      </mc:Fallback>
    </mc:AlternateContent>
    <xdr:clientData/>
  </xdr:oneCellAnchor>
  <xdr:oneCellAnchor>
    <xdr:from>
      <xdr:col>0</xdr:col>
      <xdr:colOff>538843</xdr:colOff>
      <xdr:row>83</xdr:row>
      <xdr:rowOff>92529</xdr:rowOff>
    </xdr:from>
    <xdr:ext cx="3407087" cy="763158"/>
    <mc:AlternateContent xmlns:mc="http://schemas.openxmlformats.org/markup-compatibility/2006" xmlns:a14="http://schemas.microsoft.com/office/drawing/2010/main">
      <mc:Choice Requires="a14">
        <xdr:sp macro="" textlink="">
          <xdr:nvSpPr>
            <xdr:cNvPr id="13" name="Textfeld 12">
              <a:extLst>
                <a:ext uri="{FF2B5EF4-FFF2-40B4-BE49-F238E27FC236}">
                  <a16:creationId xmlns:a16="http://schemas.microsoft.com/office/drawing/2014/main" id="{8DAB3BFA-2D96-4AFF-BFC6-175E27C9363E}"/>
                </a:ext>
              </a:extLst>
            </xdr:cNvPr>
            <xdr:cNvSpPr txBox="1"/>
          </xdr:nvSpPr>
          <xdr:spPr>
            <a:xfrm>
              <a:off x="538843" y="13569043"/>
              <a:ext cx="3407087" cy="763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𝐹</m:t>
                        </m:r>
                      </m:e>
                      <m:sub>
                        <m:r>
                          <a:rPr lang="de-DE" sz="1100" b="0" i="1">
                            <a:latin typeface="Cambria Math" panose="02040503050406030204" pitchFamily="18" charset="0"/>
                          </a:rPr>
                          <m:t>𝑣</m:t>
                        </m:r>
                        <m:r>
                          <a:rPr lang="de-DE" sz="1100" b="0" i="1">
                            <a:latin typeface="Cambria Math" panose="02040503050406030204" pitchFamily="18" charset="0"/>
                          </a:rPr>
                          <m:t>,</m:t>
                        </m:r>
                        <m:r>
                          <a:rPr lang="de-DE" sz="1100" b="0" i="1">
                            <a:latin typeface="Cambria Math" panose="02040503050406030204" pitchFamily="18" charset="0"/>
                          </a:rPr>
                          <m:t>𝑅</m:t>
                        </m:r>
                        <m:r>
                          <a:rPr lang="de-DE" sz="1100" b="0" i="1">
                            <a:latin typeface="Cambria Math" panose="02040503050406030204" pitchFamily="18" charset="0"/>
                          </a:rPr>
                          <m:t>,</m:t>
                        </m:r>
                        <m:r>
                          <a:rPr lang="de-DE" sz="1100" b="0" i="1">
                            <a:latin typeface="Cambria Math" panose="02040503050406030204" pitchFamily="18" charset="0"/>
                          </a:rPr>
                          <m:t>𝑑</m:t>
                        </m:r>
                      </m:sub>
                    </m:sSub>
                    <m:r>
                      <a:rPr lang="de-DE" sz="1100" b="0" i="1">
                        <a:latin typeface="Cambria Math" panose="02040503050406030204" pitchFamily="18" charset="0"/>
                      </a:rPr>
                      <m:t>=</m:t>
                    </m:r>
                    <m:rad>
                      <m:radPr>
                        <m:degHide m:val="on"/>
                        <m:ctrlPr>
                          <a:rPr lang="de-DE" sz="1100" b="0" i="1">
                            <a:solidFill>
                              <a:schemeClr val="tx1"/>
                            </a:solidFill>
                            <a:effectLst/>
                            <a:latin typeface="Cambria Math" panose="02040503050406030204" pitchFamily="18" charset="0"/>
                            <a:ea typeface="+mn-ea"/>
                            <a:cs typeface="+mn-cs"/>
                          </a:rPr>
                        </m:ctrlPr>
                      </m:radPr>
                      <m:deg/>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Cambria Math" panose="02040503050406030204" pitchFamily="18" charset="0"/>
                                <a:cs typeface="+mn-cs"/>
                              </a:rPr>
                              <m:t>∙</m:t>
                            </m:r>
                            <m:r>
                              <a:rPr lang="de-DE" sz="1100" b="0" i="1">
                                <a:solidFill>
                                  <a:schemeClr val="tx1"/>
                                </a:solidFill>
                                <a:effectLst/>
                                <a:latin typeface="Cambria Math" panose="02040503050406030204" pitchFamily="18" charset="0"/>
                                <a:ea typeface="+mn-ea"/>
                                <a:cs typeface="+mn-cs"/>
                              </a:rPr>
                              <m:t>𝛽</m:t>
                            </m:r>
                          </m:num>
                          <m:den>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𝛽</m:t>
                            </m:r>
                          </m:den>
                        </m:f>
                      </m:e>
                    </m:ra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r>
                          <a:rPr lang="de-DE" sz="1100" b="0" i="1">
                            <a:latin typeface="Cambria Math" panose="02040503050406030204" pitchFamily="18" charset="0"/>
                            <a:ea typeface="Cambria Math" panose="02040503050406030204" pitchFamily="18" charset="0"/>
                          </a:rPr>
                          <m:t>1,5∙</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𝑀</m:t>
                            </m:r>
                          </m:e>
                          <m:sub>
                            <m:r>
                              <a:rPr lang="de-DE" sz="1100" b="0" i="1">
                                <a:solidFill>
                                  <a:schemeClr val="tx1"/>
                                </a:solidFill>
                                <a:effectLst/>
                                <a:latin typeface="Cambria Math" panose="02040503050406030204" pitchFamily="18" charset="0"/>
                                <a:ea typeface="+mn-ea"/>
                                <a:cs typeface="+mn-cs"/>
                              </a:rPr>
                              <m:t>𝑢</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𝑑</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𝑑</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r>
                          <a:rPr lang="de-DE" sz="1100" b="0" i="1">
                            <a:solidFill>
                              <a:schemeClr val="tx1"/>
                            </a:solidFill>
                            <a:effectLst/>
                            <a:latin typeface="Cambria Math" panose="02040503050406030204" pitchFamily="18" charset="0"/>
                            <a:ea typeface="Cambria Math" panose="02040503050406030204" pitchFamily="18" charset="0"/>
                            <a:cs typeface="+mn-cs"/>
                          </a:rPr>
                          <m:t>𝑑</m:t>
                        </m:r>
                      </m:e>
                    </m:rad>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d>
                      <m:dPr>
                        <m:begChr m:val="{"/>
                        <m:endChr m:val=""/>
                        <m:ctrlPr>
                          <a:rPr lang="de-DE" sz="1100" b="0" i="1">
                            <a:latin typeface="Cambria Math" panose="02040503050406030204" pitchFamily="18" charset="0"/>
                            <a:ea typeface="Cambria Math" panose="02040503050406030204" pitchFamily="18" charset="0"/>
                          </a:rPr>
                        </m:ctrlPr>
                      </m:dPr>
                      <m:e>
                        <m:m>
                          <m:mPr>
                            <m:mcs>
                              <m:mc>
                                <m:mcPr>
                                  <m:count m:val="1"/>
                                  <m:mcJc m:val="center"/>
                                </m:mcPr>
                              </m:mc>
                            </m:mcs>
                            <m:ctrlPr>
                              <a:rPr lang="de-DE" sz="1100" b="0" i="1">
                                <a:latin typeface="Cambria Math" panose="02040503050406030204" pitchFamily="18" charset="0"/>
                                <a:ea typeface="Cambria Math" panose="02040503050406030204" pitchFamily="18" charset="0"/>
                              </a:rPr>
                            </m:ctrlPr>
                          </m:mPr>
                          <m:mr>
                            <m:e>
                              <m:r>
                                <m:rPr>
                                  <m:brk m:alnAt="7"/>
                                </m:rPr>
                                <a:rPr lang="de-DE" sz="1100" b="0" i="1">
                                  <a:latin typeface="Cambria Math" panose="02040503050406030204" pitchFamily="18" charset="0"/>
                                  <a:ea typeface="Cambria Math" panose="02040503050406030204" pitchFamily="18" charset="0"/>
                                </a:rPr>
                                <m:t>1</m:t>
                              </m:r>
                            </m:e>
                          </m:mr>
                          <m:mr>
                            <m:e>
                              <m:f>
                                <m:fPr>
                                  <m:type m:val="skw"/>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1</m:t>
                                      </m:r>
                                    </m:sub>
                                  </m:sSub>
                                </m:num>
                                <m:den>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1,</m:t>
                                      </m:r>
                                      <m:r>
                                        <a:rPr lang="de-DE" sz="1100" b="0" i="1">
                                          <a:latin typeface="Cambria Math" panose="02040503050406030204" pitchFamily="18" charset="0"/>
                                          <a:ea typeface="Cambria Math" panose="02040503050406030204" pitchFamily="18" charset="0"/>
                                        </a:rPr>
                                        <m:t>𝑟𝑒𝑞</m:t>
                                      </m:r>
                                    </m:sub>
                                  </m:sSub>
                                </m:den>
                              </m:f>
                            </m:e>
                          </m:mr>
                          <m:mr>
                            <m:e>
                              <m:f>
                                <m:fPr>
                                  <m:type m:val="skw"/>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mn-ea"/>
                                          <a:cs typeface="+mn-cs"/>
                                        </a:rPr>
                                        <m:t>𝑟𝑒𝑞</m:t>
                                      </m:r>
                                    </m:sub>
                                  </m:sSub>
                                </m:den>
                              </m:f>
                            </m:e>
                          </m:mr>
                        </m:m>
                      </m:e>
                    </m:d>
                    <m:r>
                      <a:rPr lang="de-DE" sz="1100" b="0" i="1">
                        <a:latin typeface="Cambria Math" panose="02040503050406030204" pitchFamily="18" charset="0"/>
                      </a:rPr>
                      <m:t>=</m:t>
                    </m:r>
                  </m:oMath>
                </m:oMathPara>
              </a14:m>
              <a:endParaRPr lang="de-DE" sz="1100"/>
            </a:p>
          </xdr:txBody>
        </xdr:sp>
      </mc:Choice>
      <mc:Fallback xmlns="">
        <xdr:sp macro="" textlink="">
          <xdr:nvSpPr>
            <xdr:cNvPr id="13" name="Textfeld 12">
              <a:extLst>
                <a:ext uri="{FF2B5EF4-FFF2-40B4-BE49-F238E27FC236}">
                  <a16:creationId xmlns:a16="http://schemas.microsoft.com/office/drawing/2014/main" id="{8DAB3BFA-2D96-4AFF-BFC6-175E27C9363E}"/>
                </a:ext>
              </a:extLst>
            </xdr:cNvPr>
            <xdr:cNvSpPr txBox="1"/>
          </xdr:nvSpPr>
          <xdr:spPr>
            <a:xfrm>
              <a:off x="538843" y="13569043"/>
              <a:ext cx="3407087" cy="763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100" b="0" i="0">
                  <a:latin typeface="Cambria Math" panose="02040503050406030204" pitchFamily="18" charset="0"/>
                </a:rPr>
                <a:t>𝐹_(𝑣,𝑅,𝑑)=</a:t>
              </a:r>
              <a:r>
                <a:rPr lang="de-DE" sz="1100" b="0" i="0">
                  <a:solidFill>
                    <a:schemeClr val="tx1"/>
                  </a:solidFill>
                  <a:effectLst/>
                  <a:latin typeface="+mn-lt"/>
                  <a:ea typeface="+mn-ea"/>
                  <a:cs typeface="+mn-cs"/>
                </a:rPr>
                <a:t>√((</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solidFill>
                    <a:schemeClr val="tx1"/>
                  </a:solidFill>
                  <a:effectLst/>
                  <a:latin typeface="+mn-lt"/>
                  <a:ea typeface="+mn-ea"/>
                  <a:cs typeface="+mn-cs"/>
                </a:rPr>
                <a:t>𝛽)/(1+𝛽))</a:t>
              </a:r>
              <a:r>
                <a:rPr lang="de-DE" sz="1100" b="0" i="0">
                  <a:latin typeface="Cambria Math" panose="02040503050406030204" pitchFamily="18" charset="0"/>
                  <a:ea typeface="Cambria Math" panose="02040503050406030204" pitchFamily="18" charset="0"/>
                </a:rPr>
                <a:t>∙√(1,5∙</a:t>
              </a:r>
              <a:r>
                <a:rPr lang="de-DE" sz="1100" b="0" i="0">
                  <a:solidFill>
                    <a:schemeClr val="tx1"/>
                  </a:solidFill>
                  <a:effectLst/>
                  <a:latin typeface="+mn-lt"/>
                  <a:ea typeface="+mn-ea"/>
                  <a:cs typeface="+mn-cs"/>
                </a:rPr>
                <a:t>𝑀_(𝑢,𝑑)</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solidFill>
                    <a:schemeClr val="tx1"/>
                  </a:solidFill>
                  <a:effectLst/>
                  <a:latin typeface="+mn-lt"/>
                  <a:ea typeface="+mn-ea"/>
                  <a:cs typeface="+mn-cs"/>
                </a:rPr>
                <a:t>𝑓_(ℎ,1,𝑑)</a:t>
              </a:r>
              <a:r>
                <a:rPr lang="de-DE" sz="1100" b="0" i="0">
                  <a:solidFill>
                    <a:schemeClr val="tx1"/>
                  </a:solidFill>
                  <a:effectLst/>
                  <a:latin typeface="Cambria Math" panose="02040503050406030204" pitchFamily="18" charset="0"/>
                  <a:ea typeface="Cambria Math" panose="02040503050406030204" pitchFamily="18" charset="0"/>
                  <a:cs typeface="+mn-cs"/>
                </a:rPr>
                <a:t>∙𝑑)</a:t>
              </a:r>
              <a:r>
                <a:rPr lang="de-DE" sz="1100" b="0" i="0">
                  <a:latin typeface="Cambria Math" panose="02040503050406030204" pitchFamily="18" charset="0"/>
                  <a:ea typeface="Cambria Math" panose="02040503050406030204" pitchFamily="18" charset="0"/>
                </a:rPr>
                <a:t>∙𝑚𝑖𝑛{■8(1@𝑡_1⁄𝑡_(1,𝑟𝑒𝑞) @</a:t>
              </a:r>
              <a:r>
                <a:rPr lang="de-DE" sz="1100" b="0" i="0">
                  <a:solidFill>
                    <a:schemeClr val="tx1"/>
                  </a:solidFill>
                  <a:effectLst/>
                  <a:latin typeface="+mn-lt"/>
                  <a:ea typeface="+mn-ea"/>
                  <a:cs typeface="+mn-cs"/>
                </a:rPr>
                <a:t>𝑡_</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⁄𝑡_(</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,𝑟𝑒𝑞) </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latin typeface="Cambria Math" panose="02040503050406030204" pitchFamily="18" charset="0"/>
                </a:rPr>
                <a:t>=</a:t>
              </a:r>
              <a:endParaRPr lang="de-DE" sz="1100"/>
            </a:p>
          </xdr:txBody>
        </xdr:sp>
      </mc:Fallback>
    </mc:AlternateContent>
    <xdr:clientData/>
  </xdr:oneCellAnchor>
  <xdr:oneCellAnchor>
    <xdr:from>
      <xdr:col>4</xdr:col>
      <xdr:colOff>778328</xdr:colOff>
      <xdr:row>102</xdr:row>
      <xdr:rowOff>97972</xdr:rowOff>
    </xdr:from>
    <xdr:ext cx="812145" cy="182614"/>
    <mc:AlternateContent xmlns:mc="http://schemas.openxmlformats.org/markup-compatibility/2006" xmlns:a14="http://schemas.microsoft.com/office/drawing/2010/main">
      <mc:Choice Requires="a14">
        <xdr:sp macro="" textlink="">
          <xdr:nvSpPr>
            <xdr:cNvPr id="14" name="Textfeld 13">
              <a:extLst>
                <a:ext uri="{FF2B5EF4-FFF2-40B4-BE49-F238E27FC236}">
                  <a16:creationId xmlns:a16="http://schemas.microsoft.com/office/drawing/2014/main" id="{5AAE5592-CD5B-4270-9D78-5F58F66C325B}"/>
                </a:ext>
              </a:extLst>
            </xdr:cNvPr>
            <xdr:cNvSpPr txBox="1"/>
          </xdr:nvSpPr>
          <xdr:spPr>
            <a:xfrm>
              <a:off x="3913414" y="17090572"/>
              <a:ext cx="81214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≥8∙</m:t>
                    </m:r>
                    <m:r>
                      <a:rPr lang="de-DE" sz="1100" b="0" i="1">
                        <a:latin typeface="Cambria Math" panose="02040503050406030204" pitchFamily="18" charset="0"/>
                        <a:ea typeface="Cambria Math" panose="02040503050406030204" pitchFamily="18" charset="0"/>
                      </a:rPr>
                      <m:t>𝑑</m:t>
                    </m:r>
                  </m:oMath>
                </m:oMathPara>
              </a14:m>
              <a:endParaRPr lang="de-DE" sz="1100"/>
            </a:p>
          </xdr:txBody>
        </xdr:sp>
      </mc:Choice>
      <mc:Fallback xmlns="">
        <xdr:sp macro="" textlink="">
          <xdr:nvSpPr>
            <xdr:cNvPr id="14" name="Textfeld 13">
              <a:extLst>
                <a:ext uri="{FF2B5EF4-FFF2-40B4-BE49-F238E27FC236}">
                  <a16:creationId xmlns:a16="http://schemas.microsoft.com/office/drawing/2014/main" id="{5AAE5592-CD5B-4270-9D78-5F58F66C325B}"/>
                </a:ext>
              </a:extLst>
            </xdr:cNvPr>
            <xdr:cNvSpPr txBox="1"/>
          </xdr:nvSpPr>
          <xdr:spPr>
            <a:xfrm>
              <a:off x="3913414" y="17090572"/>
              <a:ext cx="81214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𝑡_(𝑝𝑒𝑛,2)≥8∙𝑑</a:t>
              </a:r>
              <a:endParaRPr lang="de-DE" sz="1100"/>
            </a:p>
          </xdr:txBody>
        </xdr:sp>
      </mc:Fallback>
    </mc:AlternateContent>
    <xdr:clientData/>
  </xdr:oneCellAnchor>
  <xdr:oneCellAnchor>
    <xdr:from>
      <xdr:col>1</xdr:col>
      <xdr:colOff>435428</xdr:colOff>
      <xdr:row>103</xdr:row>
      <xdr:rowOff>32657</xdr:rowOff>
    </xdr:from>
    <xdr:ext cx="1178592" cy="182614"/>
    <mc:AlternateContent xmlns:mc="http://schemas.openxmlformats.org/markup-compatibility/2006" xmlns:a14="http://schemas.microsoft.com/office/drawing/2010/main">
      <mc:Choice Requires="a14">
        <xdr:sp macro="" textlink="">
          <xdr:nvSpPr>
            <xdr:cNvPr id="15" name="Textfeld 14">
              <a:extLst>
                <a:ext uri="{FF2B5EF4-FFF2-40B4-BE49-F238E27FC236}">
                  <a16:creationId xmlns:a16="http://schemas.microsoft.com/office/drawing/2014/main" id="{C9EE72CF-F563-4EC4-95D8-9A324ADFB612}"/>
                </a:ext>
              </a:extLst>
            </xdr:cNvPr>
            <xdr:cNvSpPr txBox="1"/>
          </xdr:nvSpPr>
          <xdr:spPr>
            <a:xfrm>
              <a:off x="1219199" y="17210314"/>
              <a:ext cx="1178592"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=8∙</m:t>
                    </m:r>
                    <m:r>
                      <a:rPr lang="de-DE" sz="1100" b="0" i="1">
                        <a:latin typeface="Cambria Math" panose="02040503050406030204" pitchFamily="18" charset="0"/>
                        <a:ea typeface="Cambria Math" panose="02040503050406030204" pitchFamily="18" charset="0"/>
                      </a:rPr>
                      <m:t>𝑑</m:t>
                    </m:r>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15" name="Textfeld 14">
              <a:extLst>
                <a:ext uri="{FF2B5EF4-FFF2-40B4-BE49-F238E27FC236}">
                  <a16:creationId xmlns:a16="http://schemas.microsoft.com/office/drawing/2014/main" id="{C9EE72CF-F563-4EC4-95D8-9A324ADFB612}"/>
                </a:ext>
              </a:extLst>
            </xdr:cNvPr>
            <xdr:cNvSpPr txBox="1"/>
          </xdr:nvSpPr>
          <xdr:spPr>
            <a:xfrm>
              <a:off x="1219199" y="17210314"/>
              <a:ext cx="1178592"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𝑡_(𝑝𝑒𝑛,𝑚𝑖𝑛,2)=8∙𝑑=</a:t>
              </a:r>
              <a:endParaRPr lang="de-DE" sz="1100"/>
            </a:p>
          </xdr:txBody>
        </xdr:sp>
      </mc:Fallback>
    </mc:AlternateContent>
    <xdr:clientData/>
  </xdr:oneCellAnchor>
  <xdr:oneCellAnchor>
    <xdr:from>
      <xdr:col>2</xdr:col>
      <xdr:colOff>310244</xdr:colOff>
      <xdr:row>102</xdr:row>
      <xdr:rowOff>16329</xdr:rowOff>
    </xdr:from>
    <xdr:ext cx="505844" cy="182614"/>
    <mc:AlternateContent xmlns:mc="http://schemas.openxmlformats.org/markup-compatibility/2006" xmlns:a14="http://schemas.microsoft.com/office/drawing/2010/main">
      <mc:Choice Requires="a14">
        <xdr:sp macro="" textlink="">
          <xdr:nvSpPr>
            <xdr:cNvPr id="16" name="Textfeld 15">
              <a:extLst>
                <a:ext uri="{FF2B5EF4-FFF2-40B4-BE49-F238E27FC236}">
                  <a16:creationId xmlns:a16="http://schemas.microsoft.com/office/drawing/2014/main" id="{2B16C9C8-53FC-4C86-A2CC-620AE477536C}"/>
                </a:ext>
              </a:extLst>
            </xdr:cNvPr>
            <xdr:cNvSpPr txBox="1"/>
          </xdr:nvSpPr>
          <xdr:spPr>
            <a:xfrm>
              <a:off x="1877787" y="17008929"/>
              <a:ext cx="5058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16" name="Textfeld 15">
              <a:extLst>
                <a:ext uri="{FF2B5EF4-FFF2-40B4-BE49-F238E27FC236}">
                  <a16:creationId xmlns:a16="http://schemas.microsoft.com/office/drawing/2014/main" id="{2B16C9C8-53FC-4C86-A2CC-620AE477536C}"/>
                </a:ext>
              </a:extLst>
            </xdr:cNvPr>
            <xdr:cNvSpPr txBox="1"/>
          </xdr:nvSpPr>
          <xdr:spPr>
            <a:xfrm>
              <a:off x="1877787" y="17008929"/>
              <a:ext cx="5058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𝑡_(𝑝𝑒𝑛,2)=</a:t>
              </a:r>
              <a:endParaRPr lang="de-DE" sz="1100"/>
            </a:p>
          </xdr:txBody>
        </xdr:sp>
      </mc:Fallback>
    </mc:AlternateContent>
    <xdr:clientData/>
  </xdr:oneCellAnchor>
  <xdr:oneCellAnchor>
    <xdr:from>
      <xdr:col>4</xdr:col>
      <xdr:colOff>778328</xdr:colOff>
      <xdr:row>96</xdr:row>
      <xdr:rowOff>97972</xdr:rowOff>
    </xdr:from>
    <xdr:ext cx="812145" cy="182614"/>
    <mc:AlternateContent xmlns:mc="http://schemas.openxmlformats.org/markup-compatibility/2006" xmlns:a14="http://schemas.microsoft.com/office/drawing/2010/main">
      <mc:Choice Requires="a14">
        <xdr:sp macro="" textlink="">
          <xdr:nvSpPr>
            <xdr:cNvPr id="17" name="Textfeld 16">
              <a:extLst>
                <a:ext uri="{FF2B5EF4-FFF2-40B4-BE49-F238E27FC236}">
                  <a16:creationId xmlns:a16="http://schemas.microsoft.com/office/drawing/2014/main" id="{CACEE6F8-0FAA-4350-982A-27332F081016}"/>
                </a:ext>
              </a:extLst>
            </xdr:cNvPr>
            <xdr:cNvSpPr txBox="1"/>
          </xdr:nvSpPr>
          <xdr:spPr>
            <a:xfrm>
              <a:off x="3913414" y="15980229"/>
              <a:ext cx="81214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≥4∙</m:t>
                    </m:r>
                    <m:r>
                      <a:rPr lang="de-DE" sz="1100" b="0" i="1">
                        <a:latin typeface="Cambria Math" panose="02040503050406030204" pitchFamily="18" charset="0"/>
                        <a:ea typeface="Cambria Math" panose="02040503050406030204" pitchFamily="18" charset="0"/>
                      </a:rPr>
                      <m:t>𝑑</m:t>
                    </m:r>
                  </m:oMath>
                </m:oMathPara>
              </a14:m>
              <a:endParaRPr lang="de-DE" sz="1100"/>
            </a:p>
          </xdr:txBody>
        </xdr:sp>
      </mc:Choice>
      <mc:Fallback xmlns="">
        <xdr:sp macro="" textlink="">
          <xdr:nvSpPr>
            <xdr:cNvPr id="17" name="Textfeld 16">
              <a:extLst>
                <a:ext uri="{FF2B5EF4-FFF2-40B4-BE49-F238E27FC236}">
                  <a16:creationId xmlns:a16="http://schemas.microsoft.com/office/drawing/2014/main" id="{CACEE6F8-0FAA-4350-982A-27332F081016}"/>
                </a:ext>
              </a:extLst>
            </xdr:cNvPr>
            <xdr:cNvSpPr txBox="1"/>
          </xdr:nvSpPr>
          <xdr:spPr>
            <a:xfrm>
              <a:off x="3913414" y="15980229"/>
              <a:ext cx="812145"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𝑡_(𝑝𝑒𝑛,1)≥4∙𝑑</a:t>
              </a:r>
              <a:endParaRPr lang="de-DE" sz="1100"/>
            </a:p>
          </xdr:txBody>
        </xdr:sp>
      </mc:Fallback>
    </mc:AlternateContent>
    <xdr:clientData/>
  </xdr:oneCellAnchor>
  <xdr:oneCellAnchor>
    <xdr:from>
      <xdr:col>1</xdr:col>
      <xdr:colOff>419100</xdr:colOff>
      <xdr:row>97</xdr:row>
      <xdr:rowOff>32658</xdr:rowOff>
    </xdr:from>
    <xdr:ext cx="1178592" cy="182614"/>
    <mc:AlternateContent xmlns:mc="http://schemas.openxmlformats.org/markup-compatibility/2006" xmlns:a14="http://schemas.microsoft.com/office/drawing/2010/main">
      <mc:Choice Requires="a14">
        <xdr:sp macro="" textlink="">
          <xdr:nvSpPr>
            <xdr:cNvPr id="18" name="Textfeld 17">
              <a:extLst>
                <a:ext uri="{FF2B5EF4-FFF2-40B4-BE49-F238E27FC236}">
                  <a16:creationId xmlns:a16="http://schemas.microsoft.com/office/drawing/2014/main" id="{EC5AD15C-6278-4258-A22F-57AB9AAD141C}"/>
                </a:ext>
              </a:extLst>
            </xdr:cNvPr>
            <xdr:cNvSpPr txBox="1"/>
          </xdr:nvSpPr>
          <xdr:spPr>
            <a:xfrm>
              <a:off x="1202871" y="16099972"/>
              <a:ext cx="1178592"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=4∙</m:t>
                    </m:r>
                    <m:r>
                      <a:rPr lang="de-DE" sz="1100" b="0" i="1">
                        <a:latin typeface="Cambria Math" panose="02040503050406030204" pitchFamily="18" charset="0"/>
                        <a:ea typeface="Cambria Math" panose="02040503050406030204" pitchFamily="18" charset="0"/>
                      </a:rPr>
                      <m:t>𝑑</m:t>
                    </m:r>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18" name="Textfeld 17">
              <a:extLst>
                <a:ext uri="{FF2B5EF4-FFF2-40B4-BE49-F238E27FC236}">
                  <a16:creationId xmlns:a16="http://schemas.microsoft.com/office/drawing/2014/main" id="{EC5AD15C-6278-4258-A22F-57AB9AAD141C}"/>
                </a:ext>
              </a:extLst>
            </xdr:cNvPr>
            <xdr:cNvSpPr txBox="1"/>
          </xdr:nvSpPr>
          <xdr:spPr>
            <a:xfrm>
              <a:off x="1202871" y="16099972"/>
              <a:ext cx="1178592"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𝑡_(𝑝𝑒𝑛,𝑚𝑖𝑛,1)=4∙𝑑=</a:t>
              </a:r>
              <a:endParaRPr lang="de-DE" sz="1100"/>
            </a:p>
          </xdr:txBody>
        </xdr:sp>
      </mc:Fallback>
    </mc:AlternateContent>
    <xdr:clientData/>
  </xdr:oneCellAnchor>
  <xdr:oneCellAnchor>
    <xdr:from>
      <xdr:col>2</xdr:col>
      <xdr:colOff>304801</xdr:colOff>
      <xdr:row>96</xdr:row>
      <xdr:rowOff>16329</xdr:rowOff>
    </xdr:from>
    <xdr:ext cx="505844" cy="182614"/>
    <mc:AlternateContent xmlns:mc="http://schemas.openxmlformats.org/markup-compatibility/2006" xmlns:a14="http://schemas.microsoft.com/office/drawing/2010/main">
      <mc:Choice Requires="a14">
        <xdr:sp macro="" textlink="">
          <xdr:nvSpPr>
            <xdr:cNvPr id="19" name="Textfeld 18">
              <a:extLst>
                <a:ext uri="{FF2B5EF4-FFF2-40B4-BE49-F238E27FC236}">
                  <a16:creationId xmlns:a16="http://schemas.microsoft.com/office/drawing/2014/main" id="{A617BCC8-262E-41E5-B0A1-159DE2B3B33C}"/>
                </a:ext>
              </a:extLst>
            </xdr:cNvPr>
            <xdr:cNvSpPr txBox="1"/>
          </xdr:nvSpPr>
          <xdr:spPr>
            <a:xfrm>
              <a:off x="1872344" y="15898586"/>
              <a:ext cx="5058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19" name="Textfeld 18">
              <a:extLst>
                <a:ext uri="{FF2B5EF4-FFF2-40B4-BE49-F238E27FC236}">
                  <a16:creationId xmlns:a16="http://schemas.microsoft.com/office/drawing/2014/main" id="{A617BCC8-262E-41E5-B0A1-159DE2B3B33C}"/>
                </a:ext>
              </a:extLst>
            </xdr:cNvPr>
            <xdr:cNvSpPr txBox="1"/>
          </xdr:nvSpPr>
          <xdr:spPr>
            <a:xfrm>
              <a:off x="1872344" y="15898586"/>
              <a:ext cx="505844"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𝑡_(𝑝𝑒𝑛,1)=</a:t>
              </a:r>
              <a:endParaRPr lang="de-DE" sz="1100"/>
            </a:p>
          </xdr:txBody>
        </xdr:sp>
      </mc:Fallback>
    </mc:AlternateContent>
    <xdr:clientData/>
  </xdr:oneCellAnchor>
  <xdr:oneCellAnchor>
    <xdr:from>
      <xdr:col>0</xdr:col>
      <xdr:colOff>255814</xdr:colOff>
      <xdr:row>110</xdr:row>
      <xdr:rowOff>48986</xdr:rowOff>
    </xdr:from>
    <xdr:ext cx="3696718" cy="450060"/>
    <mc:AlternateContent xmlns:mc="http://schemas.openxmlformats.org/markup-compatibility/2006" xmlns:a14="http://schemas.microsoft.com/office/drawing/2010/main">
      <mc:Choice Requires="a14">
        <xdr:sp macro="" textlink="">
          <xdr:nvSpPr>
            <xdr:cNvPr id="20" name="Textfeld 19">
              <a:extLst>
                <a:ext uri="{FF2B5EF4-FFF2-40B4-BE49-F238E27FC236}">
                  <a16:creationId xmlns:a16="http://schemas.microsoft.com/office/drawing/2014/main" id="{A8BD64A3-DA5D-4D80-806B-B73EA5318D76}"/>
                </a:ext>
              </a:extLst>
            </xdr:cNvPr>
            <xdr:cNvSpPr txBox="1"/>
          </xdr:nvSpPr>
          <xdr:spPr>
            <a:xfrm>
              <a:off x="255814" y="18522043"/>
              <a:ext cx="3696718" cy="45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𝐹</m:t>
                        </m:r>
                      </m:e>
                      <m:sub>
                        <m:r>
                          <a:rPr lang="de-DE" sz="1100" b="0" i="1">
                            <a:latin typeface="Cambria Math" panose="02040503050406030204" pitchFamily="18" charset="0"/>
                            <a:ea typeface="Cambria Math" panose="02040503050406030204" pitchFamily="18" charset="0"/>
                          </a:rPr>
                          <m:t>𝑎𝑥</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𝑅𝑑</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d>
                      <m:dPr>
                        <m:begChr m:val="{"/>
                        <m:endChr m:val="}"/>
                        <m:ctrlPr>
                          <a:rPr lang="de-DE" sz="1100" b="0" i="1">
                            <a:latin typeface="Cambria Math" panose="02040503050406030204" pitchFamily="18" charset="0"/>
                            <a:ea typeface="Cambria Math" panose="02040503050406030204" pitchFamily="18" charset="0"/>
                          </a:rPr>
                        </m:ctrlPr>
                      </m:dPr>
                      <m:e>
                        <m:m>
                          <m:mPr>
                            <m:mcs>
                              <m:mc>
                                <m:mcPr>
                                  <m:count m:val="1"/>
                                  <m:mcJc m:val="center"/>
                                </m:mcPr>
                              </m:mc>
                            </m:mcs>
                            <m:ctrlPr>
                              <a:rPr lang="de-DE" sz="1100" b="0" i="1">
                                <a:latin typeface="Cambria Math" panose="02040503050406030204" pitchFamily="18" charset="0"/>
                                <a:ea typeface="Cambria Math" panose="02040503050406030204" pitchFamily="18" charset="0"/>
                              </a:rPr>
                            </m:ctrlPr>
                          </m:mPr>
                          <m:mr>
                            <m:e>
                              <m:r>
                                <m:rPr>
                                  <m:brk m:alnAt="7"/>
                                </m:rPr>
                                <a:rPr lang="de-DE" sz="1100" b="0" i="1">
                                  <a:latin typeface="Cambria Math" panose="02040503050406030204" pitchFamily="18" charset="0"/>
                                  <a:ea typeface="Cambria Math" panose="02040503050406030204" pitchFamily="18" charset="0"/>
                                </a:rPr>
                                <m:t>1</m:t>
                              </m:r>
                            </m:e>
                          </m:mr>
                          <m:mr>
                            <m:e>
                              <m:f>
                                <m:fPr>
                                  <m:ctrlPr>
                                    <a:rPr lang="de-DE" sz="1100" b="0" i="1">
                                      <a:latin typeface="Cambria Math" panose="02040503050406030204" pitchFamily="18" charset="0"/>
                                      <a:ea typeface="Cambria Math" panose="02040503050406030204" pitchFamily="18" charset="0"/>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𝑝𝑒𝑛</m:t>
                                      </m:r>
                                      <m:r>
                                        <a:rPr lang="de-DE" sz="1100" b="0" i="1">
                                          <a:solidFill>
                                            <a:schemeClr val="tx1"/>
                                          </a:solidFill>
                                          <a:effectLst/>
                                          <a:latin typeface="Cambria Math" panose="02040503050406030204" pitchFamily="18" charset="0"/>
                                          <a:ea typeface="+mn-ea"/>
                                          <a:cs typeface="+mn-cs"/>
                                        </a:rPr>
                                        <m:t>,1</m:t>
                                      </m:r>
                                    </m:sub>
                                  </m:sSub>
                                </m:num>
                                <m:den>
                                  <m:r>
                                    <a:rPr lang="de-DE" sz="1100" b="0" i="1">
                                      <a:latin typeface="Cambria Math" panose="02040503050406030204" pitchFamily="18" charset="0"/>
                                      <a:ea typeface="Cambria Math" panose="02040503050406030204" pitchFamily="18" charset="0"/>
                                    </a:rPr>
                                    <m:t>8∙</m:t>
                                  </m:r>
                                  <m:r>
                                    <a:rPr lang="de-DE" sz="1100" b="0" i="1">
                                      <a:latin typeface="Cambria Math" panose="02040503050406030204" pitchFamily="18" charset="0"/>
                                      <a:ea typeface="Cambria Math" panose="02040503050406030204" pitchFamily="18" charset="0"/>
                                    </a:rPr>
                                    <m:t>𝑑</m:t>
                                  </m:r>
                                </m:den>
                              </m:f>
                            </m:e>
                          </m:mr>
                        </m:m>
                      </m:e>
                    </m:d>
                    <m:r>
                      <a:rPr lang="de-DE" sz="1100" b="0" i="1">
                        <a:latin typeface="Cambria Math" panose="02040503050406030204" pitchFamily="18" charset="0"/>
                        <a:ea typeface="Cambria Math" panose="02040503050406030204" pitchFamily="18" charset="0"/>
                      </a:rPr>
                      <m:t>∙</m:t>
                    </m:r>
                    <m:f>
                      <m:fPr>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𝑎𝑥</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𝑘</m:t>
                            </m:r>
                          </m:sub>
                        </m:sSub>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𝑘</m:t>
                            </m:r>
                          </m:e>
                          <m:sub>
                            <m:r>
                              <a:rPr lang="de-DE" sz="1100" b="0" i="1">
                                <a:latin typeface="Cambria Math" panose="02040503050406030204" pitchFamily="18" charset="0"/>
                                <a:ea typeface="Cambria Math" panose="02040503050406030204" pitchFamily="18" charset="0"/>
                              </a:rPr>
                              <m:t>𝑚𝑜𝑑</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𝑎𝑥</m:t>
                            </m:r>
                          </m:sub>
                        </m:sSub>
                      </m:num>
                      <m:den>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𝛾</m:t>
                            </m:r>
                          </m:e>
                          <m:sub>
                            <m:r>
                              <a:rPr lang="de-DE" sz="1100" b="0" i="1">
                                <a:latin typeface="Cambria Math" panose="02040503050406030204" pitchFamily="18" charset="0"/>
                                <a:ea typeface="Cambria Math" panose="02040503050406030204" pitchFamily="18" charset="0"/>
                              </a:rPr>
                              <m:t>𝑀</m:t>
                            </m:r>
                            <m:r>
                              <a:rPr lang="de-DE" sz="1100" b="0" i="1">
                                <a:latin typeface="Cambria Math" panose="02040503050406030204" pitchFamily="18" charset="0"/>
                                <a:ea typeface="Cambria Math" panose="02040503050406030204" pitchFamily="18" charset="0"/>
                              </a:rPr>
                              <m:t>,1</m:t>
                            </m:r>
                          </m:sub>
                        </m:sSub>
                      </m:den>
                    </m:f>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d>
                          <m:dPr>
                            <m:ctrlPr>
                              <a:rPr lang="de-DE" sz="1100" b="0" i="1">
                                <a:latin typeface="Cambria Math" panose="02040503050406030204" pitchFamily="18" charset="0"/>
                                <a:ea typeface="Cambria Math" panose="02040503050406030204" pitchFamily="18" charset="0"/>
                              </a:rPr>
                            </m:ctrlPr>
                          </m:dPr>
                          <m:e>
                            <m:f>
                              <m:fPr>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,1</m:t>
                                    </m:r>
                                  </m:sub>
                                </m:sSub>
                              </m:num>
                              <m:den>
                                <m:r>
                                  <a:rPr lang="de-DE" sz="1100" b="0" i="1">
                                    <a:latin typeface="Cambria Math" panose="02040503050406030204" pitchFamily="18" charset="0"/>
                                    <a:ea typeface="Cambria Math" panose="02040503050406030204" pitchFamily="18" charset="0"/>
                                  </a:rPr>
                                  <m:t>350</m:t>
                                </m:r>
                              </m:den>
                            </m:f>
                          </m:e>
                        </m:d>
                      </m:e>
                      <m:sup>
                        <m:r>
                          <a:rPr lang="de-DE" sz="1100" b="0" i="1">
                            <a:latin typeface="Cambria Math" panose="02040503050406030204" pitchFamily="18" charset="0"/>
                            <a:ea typeface="Cambria Math" panose="02040503050406030204" pitchFamily="18" charset="0"/>
                          </a:rPr>
                          <m:t>0,8</m:t>
                        </m:r>
                      </m:sup>
                    </m:sSup>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20" name="Textfeld 19">
              <a:extLst>
                <a:ext uri="{FF2B5EF4-FFF2-40B4-BE49-F238E27FC236}">
                  <a16:creationId xmlns:a16="http://schemas.microsoft.com/office/drawing/2014/main" id="{A8BD64A3-DA5D-4D80-806B-B73EA5318D76}"/>
                </a:ext>
              </a:extLst>
            </xdr:cNvPr>
            <xdr:cNvSpPr txBox="1"/>
          </xdr:nvSpPr>
          <xdr:spPr>
            <a:xfrm>
              <a:off x="255814" y="18522043"/>
              <a:ext cx="3696718" cy="45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𝐹_(𝑎𝑥,𝑅𝑑,1)=𝑚𝑖𝑛{■8(1@</a:t>
              </a:r>
              <a:r>
                <a:rPr lang="de-DE" sz="1100" b="0" i="0">
                  <a:solidFill>
                    <a:schemeClr val="tx1"/>
                  </a:solidFill>
                  <a:effectLst/>
                  <a:latin typeface="+mn-lt"/>
                  <a:ea typeface="+mn-ea"/>
                  <a:cs typeface="+mn-cs"/>
                </a:rPr>
                <a:t>𝑡_(𝑝𝑒𝑛,1)</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latin typeface="Cambria Math" panose="02040503050406030204" pitchFamily="18" charset="0"/>
                  <a:ea typeface="Cambria Math" panose="02040503050406030204" pitchFamily="18" charset="0"/>
                </a:rPr>
                <a:t>8∙𝑑))}∙(𝑓_(𝑎𝑥,𝑘)∙𝑘_(𝑚𝑜𝑑,𝑎𝑥))/𝛾_(𝑀,1) ∙𝑑∙𝑡_(𝑝𝑒𝑛,1)∙(𝜌_(𝑘,1)/350)^0,8=</a:t>
              </a:r>
              <a:endParaRPr lang="de-DE" sz="1100"/>
            </a:p>
          </xdr:txBody>
        </xdr:sp>
      </mc:Fallback>
    </mc:AlternateContent>
    <xdr:clientData/>
  </xdr:oneCellAnchor>
  <xdr:oneCellAnchor>
    <xdr:from>
      <xdr:col>0</xdr:col>
      <xdr:colOff>255814</xdr:colOff>
      <xdr:row>117</xdr:row>
      <xdr:rowOff>48986</xdr:rowOff>
    </xdr:from>
    <xdr:ext cx="3696718" cy="450060"/>
    <mc:AlternateContent xmlns:mc="http://schemas.openxmlformats.org/markup-compatibility/2006" xmlns:a14="http://schemas.microsoft.com/office/drawing/2010/main">
      <mc:Choice Requires="a14">
        <xdr:sp macro="" textlink="">
          <xdr:nvSpPr>
            <xdr:cNvPr id="21" name="Textfeld 20">
              <a:extLst>
                <a:ext uri="{FF2B5EF4-FFF2-40B4-BE49-F238E27FC236}">
                  <a16:creationId xmlns:a16="http://schemas.microsoft.com/office/drawing/2014/main" id="{F9EF284B-749A-425A-ADDB-3F73722AD3AD}"/>
                </a:ext>
              </a:extLst>
            </xdr:cNvPr>
            <xdr:cNvSpPr txBox="1"/>
          </xdr:nvSpPr>
          <xdr:spPr>
            <a:xfrm>
              <a:off x="255814" y="18522043"/>
              <a:ext cx="3696718" cy="45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𝐹</m:t>
                        </m:r>
                      </m:e>
                      <m:sub>
                        <m:r>
                          <a:rPr lang="de-DE" sz="1100" b="0" i="1">
                            <a:latin typeface="Cambria Math" panose="02040503050406030204" pitchFamily="18" charset="0"/>
                            <a:ea typeface="Cambria Math" panose="02040503050406030204" pitchFamily="18" charset="0"/>
                          </a:rPr>
                          <m:t>𝑎𝑥</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𝑅𝑑</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d>
                      <m:dPr>
                        <m:begChr m:val="{"/>
                        <m:endChr m:val="}"/>
                        <m:ctrlPr>
                          <a:rPr lang="de-DE" sz="1100" b="0" i="1">
                            <a:latin typeface="Cambria Math" panose="02040503050406030204" pitchFamily="18" charset="0"/>
                            <a:ea typeface="Cambria Math" panose="02040503050406030204" pitchFamily="18" charset="0"/>
                          </a:rPr>
                        </m:ctrlPr>
                      </m:dPr>
                      <m:e>
                        <m:m>
                          <m:mPr>
                            <m:mcs>
                              <m:mc>
                                <m:mcPr>
                                  <m:count m:val="1"/>
                                  <m:mcJc m:val="center"/>
                                </m:mcPr>
                              </m:mc>
                            </m:mcs>
                            <m:ctrlPr>
                              <a:rPr lang="de-DE" sz="1100" b="0" i="1">
                                <a:latin typeface="Cambria Math" panose="02040503050406030204" pitchFamily="18" charset="0"/>
                                <a:ea typeface="Cambria Math" panose="02040503050406030204" pitchFamily="18" charset="0"/>
                              </a:rPr>
                            </m:ctrlPr>
                          </m:mPr>
                          <m:mr>
                            <m:e>
                              <m:r>
                                <m:rPr>
                                  <m:brk m:alnAt="7"/>
                                </m:rPr>
                                <a:rPr lang="de-DE" sz="1100" b="0" i="1">
                                  <a:latin typeface="Cambria Math" panose="02040503050406030204" pitchFamily="18" charset="0"/>
                                  <a:ea typeface="Cambria Math" panose="02040503050406030204" pitchFamily="18" charset="0"/>
                                </a:rPr>
                                <m:t>1</m:t>
                              </m:r>
                            </m:e>
                          </m:mr>
                          <m:mr>
                            <m:e>
                              <m:f>
                                <m:fPr>
                                  <m:ctrlPr>
                                    <a:rPr lang="de-DE" sz="1100" b="0" i="1">
                                      <a:latin typeface="Cambria Math" panose="02040503050406030204" pitchFamily="18" charset="0"/>
                                      <a:ea typeface="Cambria Math" panose="02040503050406030204" pitchFamily="18" charset="0"/>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𝑝𝑒𝑛</m:t>
                                      </m:r>
                                      <m:r>
                                        <a:rPr lang="de-DE" sz="1100" b="0" i="1">
                                          <a:solidFill>
                                            <a:schemeClr val="tx1"/>
                                          </a:solidFill>
                                          <a:effectLst/>
                                          <a:latin typeface="Cambria Math" panose="02040503050406030204" pitchFamily="18" charset="0"/>
                                          <a:ea typeface="+mn-ea"/>
                                          <a:cs typeface="+mn-cs"/>
                                        </a:rPr>
                                        <m:t>,2</m:t>
                                      </m:r>
                                    </m:sub>
                                  </m:sSub>
                                </m:num>
                                <m:den>
                                  <m:r>
                                    <a:rPr lang="de-DE" sz="1100" b="0" i="1">
                                      <a:latin typeface="Cambria Math" panose="02040503050406030204" pitchFamily="18" charset="0"/>
                                      <a:ea typeface="Cambria Math" panose="02040503050406030204" pitchFamily="18" charset="0"/>
                                    </a:rPr>
                                    <m:t>8∙</m:t>
                                  </m:r>
                                  <m:r>
                                    <a:rPr lang="de-DE" sz="1100" b="0" i="1">
                                      <a:latin typeface="Cambria Math" panose="02040503050406030204" pitchFamily="18" charset="0"/>
                                      <a:ea typeface="Cambria Math" panose="02040503050406030204" pitchFamily="18" charset="0"/>
                                    </a:rPr>
                                    <m:t>𝑑</m:t>
                                  </m:r>
                                </m:den>
                              </m:f>
                            </m:e>
                          </m:mr>
                        </m:m>
                      </m:e>
                    </m:d>
                    <m:r>
                      <a:rPr lang="de-DE" sz="1100" b="0" i="1">
                        <a:latin typeface="Cambria Math" panose="02040503050406030204" pitchFamily="18" charset="0"/>
                        <a:ea typeface="Cambria Math" panose="02040503050406030204" pitchFamily="18" charset="0"/>
                      </a:rPr>
                      <m:t>∙</m:t>
                    </m:r>
                    <m:f>
                      <m:fPr>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𝑎𝑥</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𝑘</m:t>
                            </m:r>
                          </m:sub>
                        </m:sSub>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𝑘</m:t>
                            </m:r>
                          </m:e>
                          <m:sub>
                            <m:r>
                              <a:rPr lang="de-DE" sz="1100" b="0" i="1">
                                <a:latin typeface="Cambria Math" panose="02040503050406030204" pitchFamily="18" charset="0"/>
                                <a:ea typeface="Cambria Math" panose="02040503050406030204" pitchFamily="18" charset="0"/>
                              </a:rPr>
                              <m:t>𝑚𝑜𝑑</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𝑎𝑥</m:t>
                            </m:r>
                          </m:sub>
                        </m:sSub>
                      </m:num>
                      <m:den>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𝛾</m:t>
                            </m:r>
                          </m:e>
                          <m:sub>
                            <m:r>
                              <a:rPr lang="de-DE" sz="1100" b="0" i="1">
                                <a:latin typeface="Cambria Math" panose="02040503050406030204" pitchFamily="18" charset="0"/>
                                <a:ea typeface="Cambria Math" panose="02040503050406030204" pitchFamily="18" charset="0"/>
                              </a:rPr>
                              <m:t>𝑀</m:t>
                            </m:r>
                            <m:r>
                              <a:rPr lang="de-DE" sz="1100" b="0" i="1">
                                <a:latin typeface="Cambria Math" panose="02040503050406030204" pitchFamily="18" charset="0"/>
                                <a:ea typeface="Cambria Math" panose="02040503050406030204" pitchFamily="18" charset="0"/>
                              </a:rPr>
                              <m:t>,2</m:t>
                            </m:r>
                          </m:sub>
                        </m:sSub>
                      </m:den>
                    </m:f>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𝑝𝑒𝑛</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d>
                          <m:dPr>
                            <m:ctrlPr>
                              <a:rPr lang="de-DE" sz="1100" b="0" i="1">
                                <a:latin typeface="Cambria Math" panose="02040503050406030204" pitchFamily="18" charset="0"/>
                                <a:ea typeface="Cambria Math" panose="02040503050406030204" pitchFamily="18" charset="0"/>
                              </a:rPr>
                            </m:ctrlPr>
                          </m:dPr>
                          <m:e>
                            <m:f>
                              <m:fPr>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,2</m:t>
                                    </m:r>
                                  </m:sub>
                                </m:sSub>
                              </m:num>
                              <m:den>
                                <m:r>
                                  <a:rPr lang="de-DE" sz="1100" b="0" i="1">
                                    <a:latin typeface="Cambria Math" panose="02040503050406030204" pitchFamily="18" charset="0"/>
                                    <a:ea typeface="Cambria Math" panose="02040503050406030204" pitchFamily="18" charset="0"/>
                                  </a:rPr>
                                  <m:t>350</m:t>
                                </m:r>
                              </m:den>
                            </m:f>
                          </m:e>
                        </m:d>
                      </m:e>
                      <m:sup>
                        <m:r>
                          <a:rPr lang="de-DE" sz="1100" b="0" i="1">
                            <a:latin typeface="Cambria Math" panose="02040503050406030204" pitchFamily="18" charset="0"/>
                            <a:ea typeface="Cambria Math" panose="02040503050406030204" pitchFamily="18" charset="0"/>
                          </a:rPr>
                          <m:t>0,8</m:t>
                        </m:r>
                      </m:sup>
                    </m:sSup>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21" name="Textfeld 20">
              <a:extLst>
                <a:ext uri="{FF2B5EF4-FFF2-40B4-BE49-F238E27FC236}">
                  <a16:creationId xmlns:a16="http://schemas.microsoft.com/office/drawing/2014/main" id="{F9EF284B-749A-425A-ADDB-3F73722AD3AD}"/>
                </a:ext>
              </a:extLst>
            </xdr:cNvPr>
            <xdr:cNvSpPr txBox="1"/>
          </xdr:nvSpPr>
          <xdr:spPr>
            <a:xfrm>
              <a:off x="255814" y="18522043"/>
              <a:ext cx="3696718" cy="45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𝐹_(𝑎𝑥,𝑅𝑑,2)=𝑚𝑖𝑛{■8(1@</a:t>
              </a:r>
              <a:r>
                <a:rPr lang="de-DE" sz="1100" b="0" i="0">
                  <a:solidFill>
                    <a:schemeClr val="tx1"/>
                  </a:solidFill>
                  <a:effectLst/>
                  <a:latin typeface="+mn-lt"/>
                  <a:ea typeface="+mn-ea"/>
                  <a:cs typeface="+mn-cs"/>
                </a:rPr>
                <a:t>𝑡_(𝑝𝑒𝑛,</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latin typeface="Cambria Math" panose="02040503050406030204" pitchFamily="18" charset="0"/>
                  <a:ea typeface="Cambria Math" panose="02040503050406030204" pitchFamily="18" charset="0"/>
                </a:rPr>
                <a:t>8∙𝑑))}∙(𝑓_(𝑎𝑥,𝑘)∙𝑘_(𝑚𝑜𝑑,𝑎𝑥))/𝛾_(𝑀,2) ∙𝑑∙𝑡_(𝑝𝑒𝑛,2)∙(𝜌_(𝑘,2)/350)^0,8=</a:t>
              </a:r>
              <a:endParaRPr lang="de-DE" sz="1100"/>
            </a:p>
          </xdr:txBody>
        </xdr:sp>
      </mc:Fallback>
    </mc:AlternateContent>
    <xdr:clientData/>
  </xdr:oneCellAnchor>
  <xdr:oneCellAnchor>
    <xdr:from>
      <xdr:col>3</xdr:col>
      <xdr:colOff>27214</xdr:colOff>
      <xdr:row>121</xdr:row>
      <xdr:rowOff>87085</xdr:rowOff>
    </xdr:from>
    <xdr:ext cx="1587101" cy="377604"/>
    <mc:AlternateContent xmlns:mc="http://schemas.openxmlformats.org/markup-compatibility/2006" xmlns:a14="http://schemas.microsoft.com/office/drawing/2010/main">
      <mc:Choice Requires="a14">
        <xdr:sp macro="" textlink="">
          <xdr:nvSpPr>
            <xdr:cNvPr id="22" name="Textfeld 21">
              <a:extLst>
                <a:ext uri="{FF2B5EF4-FFF2-40B4-BE49-F238E27FC236}">
                  <a16:creationId xmlns:a16="http://schemas.microsoft.com/office/drawing/2014/main" id="{7581BE27-A637-4F80-A56B-B7C31D76B01C}"/>
                </a:ext>
              </a:extLst>
            </xdr:cNvPr>
            <xdr:cNvSpPr txBox="1"/>
          </xdr:nvSpPr>
          <xdr:spPr>
            <a:xfrm>
              <a:off x="2378528" y="20595771"/>
              <a:ext cx="1587101" cy="377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𝐹</m:t>
                        </m:r>
                      </m:e>
                      <m:sub>
                        <m:r>
                          <a:rPr lang="de-DE" sz="1100" b="0" i="1">
                            <a:latin typeface="Cambria Math" panose="02040503050406030204" pitchFamily="18" charset="0"/>
                            <a:ea typeface="Cambria Math" panose="02040503050406030204" pitchFamily="18" charset="0"/>
                          </a:rPr>
                          <m:t>𝑎𝑥</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𝑅𝑑</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d>
                      <m:dPr>
                        <m:begChr m:val="{"/>
                        <m:endChr m:val="}"/>
                        <m:ctrlPr>
                          <a:rPr lang="de-DE" sz="1100" b="0" i="1">
                            <a:latin typeface="Cambria Math" panose="02040503050406030204" pitchFamily="18" charset="0"/>
                            <a:ea typeface="Cambria Math" panose="02040503050406030204" pitchFamily="18" charset="0"/>
                          </a:rPr>
                        </m:ctrlPr>
                      </m:dPr>
                      <m:e>
                        <m:m>
                          <m:mPr>
                            <m:mcs>
                              <m:mc>
                                <m:mcPr>
                                  <m:count m:val="1"/>
                                  <m:mcJc m:val="center"/>
                                </m:mcPr>
                              </m:mc>
                            </m:mcs>
                            <m:ctrlPr>
                              <a:rPr lang="de-DE" sz="1100" b="0" i="1">
                                <a:latin typeface="Cambria Math" panose="02040503050406030204" pitchFamily="18" charset="0"/>
                                <a:ea typeface="Cambria Math" panose="02040503050406030204" pitchFamily="18" charset="0"/>
                              </a:rPr>
                            </m:ctrlPr>
                          </m:mPr>
                          <m:mr>
                            <m:e>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𝐹</m:t>
                                  </m:r>
                                </m:e>
                                <m:sub>
                                  <m:r>
                                    <a:rPr lang="de-DE" sz="1100" b="0" i="1">
                                      <a:solidFill>
                                        <a:schemeClr val="tx1"/>
                                      </a:solidFill>
                                      <a:effectLst/>
                                      <a:latin typeface="Cambria Math" panose="02040503050406030204" pitchFamily="18" charset="0"/>
                                      <a:ea typeface="+mn-ea"/>
                                      <a:cs typeface="+mn-cs"/>
                                    </a:rPr>
                                    <m:t>𝑎𝑥</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𝑅𝑑</m:t>
                                  </m:r>
                                  <m:r>
                                    <a:rPr lang="de-DE" sz="1100" b="0" i="1">
                                      <a:solidFill>
                                        <a:schemeClr val="tx1"/>
                                      </a:solidFill>
                                      <a:effectLst/>
                                      <a:latin typeface="Cambria Math" panose="02040503050406030204" pitchFamily="18" charset="0"/>
                                      <a:ea typeface="+mn-ea"/>
                                      <a:cs typeface="+mn-cs"/>
                                    </a:rPr>
                                    <m:t>,1</m:t>
                                  </m:r>
                                </m:sub>
                              </m:sSub>
                            </m:e>
                          </m:mr>
                          <m:mr>
                            <m:e>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𝐹</m:t>
                                  </m:r>
                                </m:e>
                                <m:sub>
                                  <m:r>
                                    <a:rPr lang="de-DE" sz="1100" b="0" i="1">
                                      <a:solidFill>
                                        <a:schemeClr val="tx1"/>
                                      </a:solidFill>
                                      <a:effectLst/>
                                      <a:latin typeface="Cambria Math" panose="02040503050406030204" pitchFamily="18" charset="0"/>
                                      <a:ea typeface="+mn-ea"/>
                                      <a:cs typeface="+mn-cs"/>
                                    </a:rPr>
                                    <m:t>𝑎𝑥</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𝑅𝑑</m:t>
                                  </m:r>
                                  <m:r>
                                    <a:rPr lang="de-DE" sz="1100" b="0" i="1">
                                      <a:solidFill>
                                        <a:schemeClr val="tx1"/>
                                      </a:solidFill>
                                      <a:effectLst/>
                                      <a:latin typeface="Cambria Math" panose="02040503050406030204" pitchFamily="18" charset="0"/>
                                      <a:ea typeface="+mn-ea"/>
                                      <a:cs typeface="+mn-cs"/>
                                    </a:rPr>
                                    <m:t>,2</m:t>
                                  </m:r>
                                </m:sub>
                              </m:sSub>
                            </m:e>
                          </m:mr>
                        </m:m>
                      </m:e>
                    </m:d>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22" name="Textfeld 21">
              <a:extLst>
                <a:ext uri="{FF2B5EF4-FFF2-40B4-BE49-F238E27FC236}">
                  <a16:creationId xmlns:a16="http://schemas.microsoft.com/office/drawing/2014/main" id="{7581BE27-A637-4F80-A56B-B7C31D76B01C}"/>
                </a:ext>
              </a:extLst>
            </xdr:cNvPr>
            <xdr:cNvSpPr txBox="1"/>
          </xdr:nvSpPr>
          <xdr:spPr>
            <a:xfrm>
              <a:off x="2378528" y="20595771"/>
              <a:ext cx="1587101" cy="377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𝐹_(𝑎𝑥,𝑅𝑑)=𝑚𝑖𝑛{■8(</a:t>
              </a:r>
              <a:r>
                <a:rPr lang="de-DE" sz="1100" b="0" i="0">
                  <a:solidFill>
                    <a:schemeClr val="tx1"/>
                  </a:solidFill>
                  <a:effectLst/>
                  <a:latin typeface="+mn-lt"/>
                  <a:ea typeface="+mn-ea"/>
                  <a:cs typeface="+mn-cs"/>
                </a:rPr>
                <a:t>𝐹_(𝑎𝑥,𝑅𝑑,1)</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solidFill>
                    <a:schemeClr val="tx1"/>
                  </a:solidFill>
                  <a:effectLst/>
                  <a:latin typeface="+mn-lt"/>
                  <a:ea typeface="+mn-ea"/>
                  <a:cs typeface="+mn-cs"/>
                </a:rPr>
                <a:t>𝐹_(𝑎𝑥,𝑅𝑑,</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mn-lt"/>
                  <a:ea typeface="+mn-ea"/>
                  <a:cs typeface="+mn-cs"/>
                </a:rPr>
                <a:t>)</a:t>
              </a:r>
              <a:r>
                <a:rPr lang="de-DE" sz="1100" b="0" i="0">
                  <a:solidFill>
                    <a:schemeClr val="tx1"/>
                  </a:solidFill>
                  <a:effectLst/>
                  <a:latin typeface="Cambria Math" panose="02040503050406030204" pitchFamily="18" charset="0"/>
                  <a:ea typeface="Cambria Math" panose="02040503050406030204" pitchFamily="18" charset="0"/>
                  <a:cs typeface="+mn-cs"/>
                </a:rPr>
                <a:t> )}</a:t>
              </a:r>
              <a:r>
                <a:rPr lang="de-DE" sz="1100" b="0" i="0">
                  <a:latin typeface="Cambria Math" panose="02040503050406030204" pitchFamily="18" charset="0"/>
                  <a:ea typeface="Cambria Math" panose="02040503050406030204" pitchFamily="18" charset="0"/>
                </a:rPr>
                <a:t>=</a:t>
              </a:r>
              <a:endParaRPr lang="de-DE" sz="1100"/>
            </a:p>
          </xdr:txBody>
        </xdr:sp>
      </mc:Fallback>
    </mc:AlternateContent>
    <xdr:clientData/>
  </xdr:oneCellAnchor>
  <xdr:twoCellAnchor editAs="oneCell">
    <xdr:from>
      <xdr:col>3</xdr:col>
      <xdr:colOff>402357</xdr:colOff>
      <xdr:row>15</xdr:row>
      <xdr:rowOff>59156</xdr:rowOff>
    </xdr:from>
    <xdr:to>
      <xdr:col>6</xdr:col>
      <xdr:colOff>705969</xdr:colOff>
      <xdr:row>20</xdr:row>
      <xdr:rowOff>124326</xdr:rowOff>
    </xdr:to>
    <xdr:pic>
      <xdr:nvPicPr>
        <xdr:cNvPr id="3" name="Grafik 2">
          <a:extLst>
            <a:ext uri="{FF2B5EF4-FFF2-40B4-BE49-F238E27FC236}">
              <a16:creationId xmlns:a16="http://schemas.microsoft.com/office/drawing/2014/main" id="{E7B9B01F-921D-7918-97C2-EC016D785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8357" y="3202406"/>
          <a:ext cx="2589612" cy="1112921"/>
        </a:xfrm>
        <a:prstGeom prst="rect">
          <a:avLst/>
        </a:prstGeom>
      </xdr:spPr>
    </xdr:pic>
    <xdr:clientData/>
  </xdr:twoCellAnchor>
  <xdr:oneCellAnchor>
    <xdr:from>
      <xdr:col>3</xdr:col>
      <xdr:colOff>547244</xdr:colOff>
      <xdr:row>167</xdr:row>
      <xdr:rowOff>94658</xdr:rowOff>
    </xdr:from>
    <xdr:ext cx="1071768" cy="334835"/>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5E50F44C-E2AF-43BD-9B95-FD8612268E79}"/>
                </a:ext>
              </a:extLst>
            </xdr:cNvPr>
            <xdr:cNvSpPr txBox="1"/>
          </xdr:nvSpPr>
          <xdr:spPr>
            <a:xfrm>
              <a:off x="2833244" y="34289408"/>
              <a:ext cx="1071768" cy="334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𝐾</m:t>
                        </m:r>
                      </m:e>
                      <m:sub>
                        <m:r>
                          <a:rPr lang="de-DE" sz="1100" b="0" i="1">
                            <a:latin typeface="Cambria Math" panose="02040503050406030204" pitchFamily="18" charset="0"/>
                            <a:ea typeface="Cambria Math" panose="02040503050406030204" pitchFamily="18" charset="0"/>
                          </a:rPr>
                          <m:t>𝑠𝑒𝑟</m:t>
                        </m:r>
                      </m:sub>
                    </m:sSub>
                    <m:r>
                      <a:rPr lang="de-DE" sz="1100" b="0" i="1">
                        <a:latin typeface="Cambria Math" panose="02040503050406030204" pitchFamily="18" charset="0"/>
                        <a:ea typeface="Cambria Math" panose="02040503050406030204" pitchFamily="18" charset="0"/>
                      </a:rPr>
                      <m:t>=</m:t>
                    </m:r>
                    <m:f>
                      <m:fPr>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𝐹</m:t>
                            </m:r>
                          </m:e>
                          <m:sub>
                            <m:r>
                              <a:rPr lang="de-DE" sz="1100" b="0" i="1">
                                <a:latin typeface="Cambria Math" panose="02040503050406030204" pitchFamily="18" charset="0"/>
                                <a:ea typeface="Cambria Math" panose="02040503050406030204" pitchFamily="18" charset="0"/>
                              </a:rPr>
                              <m:t>𝑉</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𝑅𝑘</m:t>
                            </m:r>
                          </m:sub>
                        </m:sSub>
                      </m:num>
                      <m:den>
                        <m:r>
                          <a:rPr lang="de-DE" sz="1100" b="0" i="1">
                            <a:latin typeface="Cambria Math" panose="02040503050406030204" pitchFamily="18" charset="0"/>
                            <a:ea typeface="Cambria Math" panose="02040503050406030204" pitchFamily="18" charset="0"/>
                          </a:rPr>
                          <m:t>0,3 </m:t>
                        </m:r>
                        <m:r>
                          <a:rPr lang="de-DE" sz="1100" b="0" i="1">
                            <a:latin typeface="Cambria Math" panose="02040503050406030204" pitchFamily="18" charset="0"/>
                            <a:ea typeface="Cambria Math" panose="02040503050406030204" pitchFamily="18" charset="0"/>
                          </a:rPr>
                          <m:t>𝑚𝑚</m:t>
                        </m:r>
                      </m:den>
                    </m:f>
                    <m:r>
                      <a:rPr lang="de-DE" sz="1100" b="0" i="1">
                        <a:latin typeface="Cambria Math" panose="02040503050406030204" pitchFamily="18" charset="0"/>
                        <a:ea typeface="Cambria Math" panose="02040503050406030204" pitchFamily="18" charset="0"/>
                      </a:rPr>
                      <m:t>=</m:t>
                    </m:r>
                  </m:oMath>
                </m:oMathPara>
              </a14:m>
              <a:endParaRPr lang="de-DE" sz="1100"/>
            </a:p>
          </xdr:txBody>
        </xdr:sp>
      </mc:Choice>
      <mc:Fallback xmlns="">
        <xdr:sp macro="" textlink="">
          <xdr:nvSpPr>
            <xdr:cNvPr id="8" name="Textfeld 7">
              <a:extLst>
                <a:ext uri="{FF2B5EF4-FFF2-40B4-BE49-F238E27FC236}">
                  <a16:creationId xmlns:a16="http://schemas.microsoft.com/office/drawing/2014/main" id="{5E50F44C-E2AF-43BD-9B95-FD8612268E79}"/>
                </a:ext>
              </a:extLst>
            </xdr:cNvPr>
            <xdr:cNvSpPr txBox="1"/>
          </xdr:nvSpPr>
          <xdr:spPr>
            <a:xfrm>
              <a:off x="2833244" y="34289408"/>
              <a:ext cx="1071768" cy="334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ea typeface="Cambria Math" panose="02040503050406030204" pitchFamily="18" charset="0"/>
                </a:rPr>
                <a:t>𝐾_𝑠𝑒𝑟=𝐹_(𝑉,𝑅𝑘)/(0,3 𝑚𝑚)=</a:t>
              </a:r>
              <a:endParaRPr lang="de-DE" sz="1100"/>
            </a:p>
          </xdr:txBody>
        </xdr:sp>
      </mc:Fallback>
    </mc:AlternateContent>
    <xdr:clientData/>
  </xdr:oneCellAnchor>
  <xdr:oneCellAnchor>
    <xdr:from>
      <xdr:col>1</xdr:col>
      <xdr:colOff>304802</xdr:colOff>
      <xdr:row>130</xdr:row>
      <xdr:rowOff>81642</xdr:rowOff>
    </xdr:from>
    <xdr:ext cx="2922595" cy="367408"/>
    <mc:AlternateContent xmlns:mc="http://schemas.openxmlformats.org/markup-compatibility/2006" xmlns:a14="http://schemas.microsoft.com/office/drawing/2010/main">
      <mc:Choice Requires="a14">
        <xdr:sp macro="" textlink="">
          <xdr:nvSpPr>
            <xdr:cNvPr id="25" name="Textfeld 24">
              <a:extLst>
                <a:ext uri="{FF2B5EF4-FFF2-40B4-BE49-F238E27FC236}">
                  <a16:creationId xmlns:a16="http://schemas.microsoft.com/office/drawing/2014/main" id="{64062958-F836-4144-A0EA-C0336B6FDCFB}"/>
                </a:ext>
              </a:extLst>
            </xdr:cNvPr>
            <xdr:cNvSpPr txBox="1"/>
          </xdr:nvSpPr>
          <xdr:spPr>
            <a:xfrm>
              <a:off x="1066802" y="10140042"/>
              <a:ext cx="292259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,1,</m:t>
                        </m:r>
                        <m:r>
                          <a:rPr lang="de-DE" sz="1100" b="0" i="1">
                            <a:latin typeface="Cambria Math" panose="02040503050406030204" pitchFamily="18" charset="0"/>
                          </a:rPr>
                          <m:t>𝑘</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r>
                          <a:rPr lang="de-DE" sz="1100" b="0" i="1">
                            <a:latin typeface="Cambria Math" panose="02040503050406030204" pitchFamily="18" charset="0"/>
                          </a:rPr>
                          <m:t>0,082</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𝑑</m:t>
                            </m:r>
                          </m:e>
                          <m:sup>
                            <m:r>
                              <a:rPr lang="de-DE" sz="1100" b="0" i="1">
                                <a:latin typeface="Cambria Math" panose="02040503050406030204" pitchFamily="18" charset="0"/>
                                <a:ea typeface="Cambria Math" panose="02040503050406030204" pitchFamily="18" charset="0"/>
                              </a:rPr>
                              <m:t>−0,3</m:t>
                            </m:r>
                          </m:sup>
                        </m:sSup>
                      </m:num>
                      <m:den>
                        <m:d>
                          <m:dPr>
                            <m:ctrlPr>
                              <a:rPr lang="de-DE" sz="1100" b="0" i="1">
                                <a:latin typeface="Cambria Math" panose="02040503050406030204" pitchFamily="18" charset="0"/>
                              </a:rPr>
                            </m:ctrlPr>
                          </m:dPr>
                          <m:e>
                            <m:r>
                              <a:rPr lang="de-DE" sz="1100" b="0" i="1">
                                <a:latin typeface="Cambria Math" panose="02040503050406030204" pitchFamily="18" charset="0"/>
                              </a:rPr>
                              <m:t>1,35+0,015</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e>
                        </m:d>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𝑠𝑖𝑛</m:t>
                            </m:r>
                          </m:e>
                          <m:sup>
                            <m:r>
                              <a:rPr lang="de-DE" sz="1100" b="0" i="1">
                                <a:latin typeface="Cambria Math" panose="02040503050406030204" pitchFamily="18" charset="0"/>
                                <a:ea typeface="Cambria Math" panose="02040503050406030204" pitchFamily="18" charset="0"/>
                              </a:rPr>
                              <m:t>2</m:t>
                            </m:r>
                          </m:sup>
                        </m:sSup>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𝛼</m:t>
                            </m:r>
                          </m:e>
                          <m:sub>
                            <m:r>
                              <a:rPr lang="de-DE" sz="1100" b="0" i="1">
                                <a:latin typeface="Cambria Math" panose="02040503050406030204" pitchFamily="18" charset="0"/>
                                <a:ea typeface="Cambria Math" panose="02040503050406030204" pitchFamily="18" charset="0"/>
                              </a:rPr>
                              <m:t>1</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𝑐𝑜𝑠</m:t>
                            </m:r>
                          </m:e>
                          <m:sup>
                            <m:r>
                              <a:rPr lang="de-DE" sz="1100" b="0" i="1">
                                <a:latin typeface="Cambria Math" panose="02040503050406030204" pitchFamily="18" charset="0"/>
                                <a:ea typeface="Cambria Math" panose="02040503050406030204" pitchFamily="18" charset="0"/>
                              </a:rPr>
                              <m:t>2</m:t>
                            </m:r>
                          </m:sup>
                        </m:sSup>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𝛼</m:t>
                            </m:r>
                          </m:e>
                          <m:sub>
                            <m:r>
                              <a:rPr lang="de-DE" sz="1100" b="0" i="1">
                                <a:solidFill>
                                  <a:schemeClr val="tx1"/>
                                </a:solidFill>
                                <a:effectLst/>
                                <a:latin typeface="Cambria Math" panose="02040503050406030204" pitchFamily="18" charset="0"/>
                                <a:ea typeface="+mn-ea"/>
                                <a:cs typeface="+mn-cs"/>
                              </a:rPr>
                              <m:t>1</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25" name="Textfeld 24">
              <a:extLst>
                <a:ext uri="{FF2B5EF4-FFF2-40B4-BE49-F238E27FC236}">
                  <a16:creationId xmlns:a16="http://schemas.microsoft.com/office/drawing/2014/main" id="{64062958-F836-4144-A0EA-C0336B6FDCFB}"/>
                </a:ext>
              </a:extLst>
            </xdr:cNvPr>
            <xdr:cNvSpPr txBox="1"/>
          </xdr:nvSpPr>
          <xdr:spPr>
            <a:xfrm>
              <a:off x="1066802" y="10140042"/>
              <a:ext cx="292259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𝑓_(ℎ,1,𝑘)=(0,082</a:t>
              </a:r>
              <a:r>
                <a:rPr lang="de-DE" sz="1100" b="0" i="0">
                  <a:latin typeface="Cambria Math" panose="02040503050406030204" pitchFamily="18" charset="0"/>
                  <a:ea typeface="Cambria Math" panose="02040503050406030204" pitchFamily="18" charset="0"/>
                </a:rPr>
                <a:t>∙𝜌_(𝑘,1)∙𝑑^(−0,3))/((</a:t>
              </a:r>
              <a:r>
                <a:rPr lang="de-DE" sz="1100" b="0" i="0">
                  <a:latin typeface="Cambria Math" panose="02040503050406030204" pitchFamily="18" charset="0"/>
                </a:rPr>
                <a:t>1,35+0,015</a:t>
              </a:r>
              <a:r>
                <a:rPr lang="de-DE" sz="1100" b="0" i="0">
                  <a:latin typeface="Cambria Math" panose="02040503050406030204" pitchFamily="18" charset="0"/>
                  <a:ea typeface="Cambria Math" panose="02040503050406030204" pitchFamily="18" charset="0"/>
                </a:rPr>
                <a:t>∙𝑑)∙〖𝑠𝑖𝑛〗^2 𝛼_1+〖𝑐𝑜𝑠〗^2</a:t>
              </a:r>
              <a:r>
                <a:rPr lang="de-DE" sz="1100" b="0" i="0">
                  <a:solidFill>
                    <a:schemeClr val="tx1"/>
                  </a:solidFill>
                  <a:effectLst/>
                  <a:latin typeface="Cambria Math" panose="02040503050406030204" pitchFamily="18" charset="0"/>
                  <a:ea typeface="+mn-ea"/>
                  <a:cs typeface="+mn-cs"/>
                </a:rPr>
                <a:t> 𝛼_1 )</a:t>
              </a:r>
              <a:r>
                <a:rPr lang="de-DE" sz="1100" b="0" i="0">
                  <a:latin typeface="Cambria Math" panose="02040503050406030204" pitchFamily="18" charset="0"/>
                </a:rPr>
                <a:t>=</a:t>
              </a:r>
              <a:endParaRPr lang="de-DE" sz="1100"/>
            </a:p>
          </xdr:txBody>
        </xdr:sp>
      </mc:Fallback>
    </mc:AlternateContent>
    <xdr:clientData/>
  </xdr:oneCellAnchor>
  <xdr:oneCellAnchor>
    <xdr:from>
      <xdr:col>1</xdr:col>
      <xdr:colOff>337459</xdr:colOff>
      <xdr:row>136</xdr:row>
      <xdr:rowOff>81642</xdr:rowOff>
    </xdr:from>
    <xdr:ext cx="2840265" cy="367408"/>
    <mc:AlternateContent xmlns:mc="http://schemas.openxmlformats.org/markup-compatibility/2006" xmlns:a14="http://schemas.microsoft.com/office/drawing/2010/main">
      <mc:Choice Requires="a14">
        <xdr:sp macro="" textlink="">
          <xdr:nvSpPr>
            <xdr:cNvPr id="30" name="Textfeld 29">
              <a:extLst>
                <a:ext uri="{FF2B5EF4-FFF2-40B4-BE49-F238E27FC236}">
                  <a16:creationId xmlns:a16="http://schemas.microsoft.com/office/drawing/2014/main" id="{9C1F91EF-6617-41A6-BED1-4340F62510D5}"/>
                </a:ext>
              </a:extLst>
            </xdr:cNvPr>
            <xdr:cNvSpPr txBox="1"/>
          </xdr:nvSpPr>
          <xdr:spPr>
            <a:xfrm>
              <a:off x="1099459" y="11816442"/>
              <a:ext cx="284026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𝑓</m:t>
                        </m:r>
                      </m:e>
                      <m:sub>
                        <m:r>
                          <a:rPr lang="de-DE" sz="1100" b="0" i="1">
                            <a:latin typeface="Cambria Math" panose="02040503050406030204" pitchFamily="18" charset="0"/>
                          </a:rPr>
                          <m:t>h</m:t>
                        </m:r>
                        <m:r>
                          <a:rPr lang="de-DE" sz="1100" b="0" i="1">
                            <a:latin typeface="Cambria Math" panose="02040503050406030204" pitchFamily="18" charset="0"/>
                          </a:rPr>
                          <m:t>,2,</m:t>
                        </m:r>
                        <m:r>
                          <a:rPr lang="de-DE" sz="1100" b="0" i="1">
                            <a:latin typeface="Cambria Math" panose="02040503050406030204" pitchFamily="18" charset="0"/>
                          </a:rPr>
                          <m:t>𝑘</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r>
                          <a:rPr lang="de-DE" sz="1100" b="0" i="1">
                            <a:latin typeface="Cambria Math" panose="02040503050406030204" pitchFamily="18" charset="0"/>
                          </a:rPr>
                          <m:t>0,082</m:t>
                        </m:r>
                        <m:r>
                          <a:rPr lang="de-DE" sz="1100" b="0" i="1">
                            <a:latin typeface="Cambria Math" panose="02040503050406030204" pitchFamily="18" charset="0"/>
                            <a:ea typeface="Cambria Math" panose="02040503050406030204" pitchFamily="18" charset="0"/>
                          </a:rPr>
                          <m:t>∙</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𝜌</m:t>
                            </m:r>
                          </m:e>
                          <m:sub>
                            <m:r>
                              <a:rPr lang="de-DE" sz="1100" b="0" i="1">
                                <a:latin typeface="Cambria Math" panose="02040503050406030204" pitchFamily="18" charset="0"/>
                                <a:ea typeface="Cambria Math" panose="02040503050406030204" pitchFamily="18" charset="0"/>
                              </a:rPr>
                              <m:t>𝑘</m:t>
                            </m:r>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𝑑</m:t>
                            </m:r>
                          </m:e>
                          <m:sup>
                            <m:r>
                              <a:rPr lang="de-DE" sz="1100" b="0" i="1">
                                <a:latin typeface="Cambria Math" panose="02040503050406030204" pitchFamily="18" charset="0"/>
                                <a:ea typeface="Cambria Math" panose="02040503050406030204" pitchFamily="18" charset="0"/>
                              </a:rPr>
                              <m:t>−0,3</m:t>
                            </m:r>
                          </m:sup>
                        </m:sSup>
                      </m:num>
                      <m:den>
                        <m:d>
                          <m:dPr>
                            <m:ctrlPr>
                              <a:rPr lang="de-DE" sz="1100" b="0" i="1">
                                <a:latin typeface="Cambria Math" panose="02040503050406030204" pitchFamily="18" charset="0"/>
                              </a:rPr>
                            </m:ctrlPr>
                          </m:dPr>
                          <m:e>
                            <m:r>
                              <a:rPr lang="de-DE" sz="1100" b="0" i="1">
                                <a:latin typeface="Cambria Math" panose="02040503050406030204" pitchFamily="18" charset="0"/>
                              </a:rPr>
                              <m:t>1,35+0,015</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e>
                        </m:d>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𝑠𝑖𝑛</m:t>
                            </m:r>
                          </m:e>
                          <m:sup>
                            <m:r>
                              <a:rPr lang="de-DE" sz="1100" b="0" i="1">
                                <a:latin typeface="Cambria Math" panose="02040503050406030204" pitchFamily="18" charset="0"/>
                                <a:ea typeface="Cambria Math" panose="02040503050406030204" pitchFamily="18" charset="0"/>
                              </a:rPr>
                              <m:t>2</m:t>
                            </m:r>
                          </m:sup>
                        </m:sSup>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𝛼</m:t>
                            </m:r>
                          </m:e>
                          <m:sub>
                            <m:r>
                              <a:rPr lang="de-DE" sz="1100" b="0" i="1">
                                <a:latin typeface="Cambria Math" panose="02040503050406030204" pitchFamily="18" charset="0"/>
                                <a:ea typeface="Cambria Math" panose="02040503050406030204" pitchFamily="18" charset="0"/>
                              </a:rPr>
                              <m:t>2</m:t>
                            </m:r>
                          </m:sub>
                        </m:sSub>
                        <m:r>
                          <a:rPr lang="de-DE" sz="1100" b="0" i="1">
                            <a:latin typeface="Cambria Math" panose="02040503050406030204" pitchFamily="18" charset="0"/>
                            <a:ea typeface="Cambria Math" panose="02040503050406030204" pitchFamily="18" charset="0"/>
                          </a:rPr>
                          <m:t>+</m:t>
                        </m:r>
                        <m:sSup>
                          <m:sSupPr>
                            <m:ctrlPr>
                              <a:rPr lang="de-DE" sz="1100" b="0" i="1">
                                <a:latin typeface="Cambria Math" panose="02040503050406030204" pitchFamily="18" charset="0"/>
                                <a:ea typeface="Cambria Math" panose="02040503050406030204" pitchFamily="18" charset="0"/>
                              </a:rPr>
                            </m:ctrlPr>
                          </m:sSupPr>
                          <m:e>
                            <m:r>
                              <a:rPr lang="de-DE" sz="1100" b="0" i="1">
                                <a:latin typeface="Cambria Math" panose="02040503050406030204" pitchFamily="18" charset="0"/>
                                <a:ea typeface="Cambria Math" panose="02040503050406030204" pitchFamily="18" charset="0"/>
                              </a:rPr>
                              <m:t>𝑐𝑜𝑠</m:t>
                            </m:r>
                          </m:e>
                          <m:sup>
                            <m:r>
                              <a:rPr lang="de-DE" sz="1100" b="0" i="1">
                                <a:latin typeface="Cambria Math" panose="02040503050406030204" pitchFamily="18" charset="0"/>
                                <a:ea typeface="Cambria Math" panose="02040503050406030204" pitchFamily="18" charset="0"/>
                              </a:rPr>
                              <m:t>2</m:t>
                            </m:r>
                          </m:sup>
                        </m:sSup>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𝛼</m:t>
                            </m:r>
                          </m:e>
                          <m:sub>
                            <m:r>
                              <a:rPr lang="de-DE" sz="1100" b="0" i="1">
                                <a:solidFill>
                                  <a:schemeClr val="tx1"/>
                                </a:solidFill>
                                <a:effectLst/>
                                <a:latin typeface="Cambria Math" panose="02040503050406030204" pitchFamily="18" charset="0"/>
                                <a:ea typeface="+mn-ea"/>
                                <a:cs typeface="+mn-cs"/>
                              </a:rPr>
                              <m:t>2</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30" name="Textfeld 29">
              <a:extLst>
                <a:ext uri="{FF2B5EF4-FFF2-40B4-BE49-F238E27FC236}">
                  <a16:creationId xmlns:a16="http://schemas.microsoft.com/office/drawing/2014/main" id="{9C1F91EF-6617-41A6-BED1-4340F62510D5}"/>
                </a:ext>
              </a:extLst>
            </xdr:cNvPr>
            <xdr:cNvSpPr txBox="1"/>
          </xdr:nvSpPr>
          <xdr:spPr>
            <a:xfrm>
              <a:off x="1099459" y="11816442"/>
              <a:ext cx="2840265"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𝑓_(ℎ,2,𝑘)=(0,082</a:t>
              </a:r>
              <a:r>
                <a:rPr lang="de-DE" sz="1100" b="0" i="0">
                  <a:latin typeface="Cambria Math" panose="02040503050406030204" pitchFamily="18" charset="0"/>
                  <a:ea typeface="Cambria Math" panose="02040503050406030204" pitchFamily="18" charset="0"/>
                </a:rPr>
                <a:t>∙𝜌_(𝑘,2)∙𝑑^(−0,3))/((</a:t>
              </a:r>
              <a:r>
                <a:rPr lang="de-DE" sz="1100" b="0" i="0">
                  <a:latin typeface="Cambria Math" panose="02040503050406030204" pitchFamily="18" charset="0"/>
                </a:rPr>
                <a:t>1,35+0,015</a:t>
              </a:r>
              <a:r>
                <a:rPr lang="de-DE" sz="1100" b="0" i="0">
                  <a:latin typeface="Cambria Math" panose="02040503050406030204" pitchFamily="18" charset="0"/>
                  <a:ea typeface="Cambria Math" panose="02040503050406030204" pitchFamily="18" charset="0"/>
                </a:rPr>
                <a:t>∙𝑑)∙〖𝑠𝑖𝑛〗^2 𝛼_2+〖𝑐𝑜𝑠〗^2</a:t>
              </a:r>
              <a:r>
                <a:rPr lang="de-DE" sz="1100" b="0" i="0">
                  <a:solidFill>
                    <a:schemeClr val="tx1"/>
                  </a:solidFill>
                  <a:effectLst/>
                  <a:latin typeface="Cambria Math" panose="02040503050406030204" pitchFamily="18" charset="0"/>
                  <a:ea typeface="+mn-ea"/>
                  <a:cs typeface="+mn-cs"/>
                </a:rPr>
                <a:t> 𝛼_2 )</a:t>
              </a:r>
              <a:r>
                <a:rPr lang="de-DE" sz="1100" b="0" i="0">
                  <a:latin typeface="Cambria Math" panose="02040503050406030204" pitchFamily="18" charset="0"/>
                </a:rPr>
                <a:t>=</a:t>
              </a:r>
              <a:endParaRPr lang="de-DE" sz="1100"/>
            </a:p>
          </xdr:txBody>
        </xdr:sp>
      </mc:Fallback>
    </mc:AlternateContent>
    <xdr:clientData/>
  </xdr:oneCellAnchor>
  <xdr:oneCellAnchor>
    <xdr:from>
      <xdr:col>4</xdr:col>
      <xdr:colOff>70757</xdr:colOff>
      <xdr:row>141</xdr:row>
      <xdr:rowOff>114301</xdr:rowOff>
    </xdr:from>
    <xdr:ext cx="832279" cy="363369"/>
    <mc:AlternateContent xmlns:mc="http://schemas.openxmlformats.org/markup-compatibility/2006" xmlns:a14="http://schemas.microsoft.com/office/drawing/2010/main">
      <mc:Choice Requires="a14">
        <xdr:sp macro="" textlink="">
          <xdr:nvSpPr>
            <xdr:cNvPr id="31" name="Textfeld 30">
              <a:extLst>
                <a:ext uri="{FF2B5EF4-FFF2-40B4-BE49-F238E27FC236}">
                  <a16:creationId xmlns:a16="http://schemas.microsoft.com/office/drawing/2014/main" id="{DB7E18B8-9E72-4FCE-A86D-D0C5A7AA5419}"/>
                </a:ext>
              </a:extLst>
            </xdr:cNvPr>
            <xdr:cNvSpPr txBox="1"/>
          </xdr:nvSpPr>
          <xdr:spPr>
            <a:xfrm>
              <a:off x="3118757" y="29356051"/>
              <a:ext cx="832279"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b="0" i="1">
                            <a:latin typeface="Cambria Math" panose="02040503050406030204" pitchFamily="18" charset="0"/>
                            <a:ea typeface="Cambria Math" panose="02040503050406030204" pitchFamily="18" charset="0"/>
                          </a:rPr>
                        </m:ctrlPr>
                      </m:sSubPr>
                      <m:e>
                        <m:r>
                          <a:rPr lang="de-DE" sz="1100" b="0" i="1">
                            <a:solidFill>
                              <a:schemeClr val="tx1"/>
                            </a:solidFill>
                            <a:effectLst/>
                            <a:latin typeface="Cambria Math" panose="02040503050406030204" pitchFamily="18" charset="0"/>
                            <a:ea typeface="+mn-ea"/>
                            <a:cs typeface="+mn-cs"/>
                          </a:rPr>
                          <m:t>𝛽</m:t>
                        </m:r>
                      </m:e>
                      <m:sub>
                        <m:r>
                          <a:rPr lang="de-DE" sz="1100" b="0" i="1">
                            <a:latin typeface="Cambria Math" panose="02040503050406030204" pitchFamily="18" charset="0"/>
                            <a:ea typeface="Cambria Math" panose="02040503050406030204" pitchFamily="18" charset="0"/>
                          </a:rPr>
                          <m:t>𝑘</m:t>
                        </m:r>
                      </m:sub>
                    </m:sSub>
                    <m:r>
                      <a:rPr lang="de-DE" sz="1100" b="0" i="1">
                        <a:latin typeface="Cambria Math" panose="02040503050406030204" pitchFamily="18" charset="0"/>
                      </a:rPr>
                      <m:t>=</m:t>
                    </m:r>
                    <m:f>
                      <m:fPr>
                        <m:ctrlPr>
                          <a:rPr lang="de-DE" sz="1100" b="0" i="1">
                            <a:latin typeface="Cambria Math" panose="02040503050406030204" pitchFamily="18" charset="0"/>
                          </a:rPr>
                        </m:ctrlPr>
                      </m:fPr>
                      <m:num>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mn-ea"/>
                                <a:cs typeface="+mn-cs"/>
                              </a:rPr>
                              <m:t>𝑘</m:t>
                            </m:r>
                          </m:sub>
                        </m:sSub>
                      </m:num>
                      <m:den>
                        <m:sSub>
                          <m:sSubPr>
                            <m:ctrlPr>
                              <a:rPr lang="de-DE" sz="110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𝑘</m:t>
                            </m:r>
                          </m:sub>
                        </m:sSub>
                      </m:den>
                    </m:f>
                    <m:r>
                      <a:rPr lang="de-DE" sz="1100" b="0" i="1">
                        <a:latin typeface="Cambria Math" panose="02040503050406030204" pitchFamily="18" charset="0"/>
                      </a:rPr>
                      <m:t>=</m:t>
                    </m:r>
                  </m:oMath>
                </m:oMathPara>
              </a14:m>
              <a:endParaRPr lang="de-DE" sz="1100"/>
            </a:p>
          </xdr:txBody>
        </xdr:sp>
      </mc:Choice>
      <mc:Fallback xmlns="">
        <xdr:sp macro="" textlink="">
          <xdr:nvSpPr>
            <xdr:cNvPr id="31" name="Textfeld 30">
              <a:extLst>
                <a:ext uri="{FF2B5EF4-FFF2-40B4-BE49-F238E27FC236}">
                  <a16:creationId xmlns:a16="http://schemas.microsoft.com/office/drawing/2014/main" id="{DB7E18B8-9E72-4FCE-A86D-D0C5A7AA5419}"/>
                </a:ext>
              </a:extLst>
            </xdr:cNvPr>
            <xdr:cNvSpPr txBox="1"/>
          </xdr:nvSpPr>
          <xdr:spPr>
            <a:xfrm>
              <a:off x="3118757" y="29356051"/>
              <a:ext cx="832279" cy="363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solidFill>
                    <a:schemeClr val="tx1"/>
                  </a:solidFill>
                  <a:effectLst/>
                  <a:latin typeface="+mn-lt"/>
                  <a:ea typeface="+mn-ea"/>
                  <a:cs typeface="+mn-cs"/>
                </a:rPr>
                <a:t>𝛽</a:t>
              </a:r>
              <a:r>
                <a:rPr lang="de-DE" sz="1100" b="0" i="0">
                  <a:solidFill>
                    <a:schemeClr val="tx1"/>
                  </a:solidFill>
                  <a:effectLst/>
                  <a:latin typeface="Cambria Math" panose="02040503050406030204" pitchFamily="18" charset="0"/>
                  <a:ea typeface="Cambria Math" panose="02040503050406030204" pitchFamily="18" charset="0"/>
                  <a:cs typeface="+mn-cs"/>
                </a:rPr>
                <a:t>_</a:t>
              </a:r>
              <a:r>
                <a:rPr lang="de-DE" sz="1100" b="0" i="0">
                  <a:latin typeface="Cambria Math" panose="02040503050406030204" pitchFamily="18" charset="0"/>
                  <a:ea typeface="Cambria Math" panose="02040503050406030204" pitchFamily="18" charset="0"/>
                </a:rPr>
                <a:t>𝑘</a:t>
              </a:r>
              <a:r>
                <a:rPr lang="de-DE" sz="1100" b="0" i="0">
                  <a:latin typeface="Cambria Math" panose="02040503050406030204" pitchFamily="18" charset="0"/>
                </a:rPr>
                <a:t>=</a:t>
              </a:r>
              <a:r>
                <a:rPr lang="de-DE" sz="1100" b="0" i="0">
                  <a:solidFill>
                    <a:schemeClr val="tx1"/>
                  </a:solidFill>
                  <a:effectLst/>
                  <a:latin typeface="Cambria Math" panose="02040503050406030204" pitchFamily="18" charset="0"/>
                  <a:ea typeface="+mn-ea"/>
                  <a:cs typeface="+mn-cs"/>
                </a:rPr>
                <a:t>𝑓_(ℎ,2,𝑘)/𝑓_(ℎ,1,𝑘) </a:t>
              </a:r>
              <a:r>
                <a:rPr lang="de-DE" sz="1100" b="0" i="0">
                  <a:latin typeface="Cambria Math" panose="02040503050406030204" pitchFamily="18" charset="0"/>
                </a:rPr>
                <a:t>=</a:t>
              </a:r>
              <a:endParaRPr lang="de-DE" sz="1100"/>
            </a:p>
          </xdr:txBody>
        </xdr:sp>
      </mc:Fallback>
    </mc:AlternateContent>
    <xdr:clientData/>
  </xdr:oneCellAnchor>
  <xdr:oneCellAnchor>
    <xdr:from>
      <xdr:col>1</xdr:col>
      <xdr:colOff>544286</xdr:colOff>
      <xdr:row>146</xdr:row>
      <xdr:rowOff>16329</xdr:rowOff>
    </xdr:from>
    <xdr:ext cx="2753318" cy="544957"/>
    <mc:AlternateContent xmlns:mc="http://schemas.openxmlformats.org/markup-compatibility/2006" xmlns:a14="http://schemas.microsoft.com/office/drawing/2010/main">
      <mc:Choice Requires="a14">
        <xdr:sp macro="" textlink="">
          <xdr:nvSpPr>
            <xdr:cNvPr id="32" name="Textfeld 31">
              <a:extLst>
                <a:ext uri="{FF2B5EF4-FFF2-40B4-BE49-F238E27FC236}">
                  <a16:creationId xmlns:a16="http://schemas.microsoft.com/office/drawing/2014/main" id="{EACDE12A-02AC-4345-8607-B6D49E43BD0B}"/>
                </a:ext>
              </a:extLst>
            </xdr:cNvPr>
            <xdr:cNvSpPr txBox="1"/>
          </xdr:nvSpPr>
          <xdr:spPr>
            <a:xfrm>
              <a:off x="1306286" y="30210579"/>
              <a:ext cx="2753318"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𝑡</m:t>
                        </m:r>
                      </m:e>
                      <m:sub>
                        <m:r>
                          <a:rPr lang="de-DE" sz="1100" b="0" i="1">
                            <a:latin typeface="Cambria Math" panose="02040503050406030204" pitchFamily="18" charset="0"/>
                          </a:rPr>
                          <m:t>1,</m:t>
                        </m:r>
                        <m:r>
                          <a:rPr lang="de-DE" sz="1100" b="0" i="1">
                            <a:latin typeface="Cambria Math" panose="02040503050406030204" pitchFamily="18" charset="0"/>
                          </a:rPr>
                          <m:t>𝑟𝑒𝑞</m:t>
                        </m:r>
                        <m:r>
                          <a:rPr lang="de-DE" sz="1100" b="0" i="1">
                            <a:latin typeface="Cambria Math" panose="02040503050406030204" pitchFamily="18" charset="0"/>
                          </a:rPr>
                          <m:t>,</m:t>
                        </m:r>
                        <m:r>
                          <a:rPr lang="de-DE" sz="1100" b="0" i="1">
                            <a:latin typeface="Cambria Math" panose="02040503050406030204" pitchFamily="18" charset="0"/>
                          </a:rPr>
                          <m:t>𝑘</m:t>
                        </m:r>
                      </m:sub>
                    </m:sSub>
                    <m:r>
                      <a:rPr lang="de-DE" sz="1100" b="0" i="1">
                        <a:latin typeface="Cambria Math" panose="02040503050406030204" pitchFamily="18" charset="0"/>
                      </a:rPr>
                      <m:t>=</m:t>
                    </m:r>
                    <m:d>
                      <m:dPr>
                        <m:ctrlPr>
                          <a:rPr lang="de-DE" sz="1100" b="0" i="1">
                            <a:latin typeface="Cambria Math" panose="02040503050406030204" pitchFamily="18" charset="0"/>
                          </a:rPr>
                        </m:ctrlPr>
                      </m:dPr>
                      <m:e>
                        <m:rad>
                          <m:radPr>
                            <m:degHide m:val="on"/>
                            <m:ctrlPr>
                              <a:rPr lang="de-DE" sz="1100" b="0" i="1">
                                <a:latin typeface="Cambria Math" panose="02040503050406030204" pitchFamily="18" charset="0"/>
                              </a:rPr>
                            </m:ctrlPr>
                          </m:radPr>
                          <m:deg/>
                          <m:e>
                            <m:f>
                              <m:fPr>
                                <m:ctrlPr>
                                  <a:rPr lang="de-DE" sz="1100" b="0" i="1">
                                    <a:latin typeface="Cambria Math" panose="02040503050406030204" pitchFamily="18" charset="0"/>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𝛽</m:t>
                                    </m:r>
                                  </m:e>
                                  <m:sub>
                                    <m:r>
                                      <a:rPr lang="de-DE" sz="1100" b="0" i="1">
                                        <a:solidFill>
                                          <a:schemeClr val="tx1"/>
                                        </a:solidFill>
                                        <a:effectLst/>
                                        <a:latin typeface="Cambria Math" panose="02040503050406030204" pitchFamily="18" charset="0"/>
                                        <a:ea typeface="+mn-ea"/>
                                        <a:cs typeface="+mn-cs"/>
                                      </a:rPr>
                                      <m:t>𝑘</m:t>
                                    </m:r>
                                  </m:sub>
                                </m:sSub>
                              </m:num>
                              <m:den>
                                <m:r>
                                  <a:rPr lang="de-DE" sz="1100" b="0" i="1">
                                    <a:latin typeface="Cambria Math" panose="02040503050406030204" pitchFamily="18" charset="0"/>
                                  </a:rPr>
                                  <m:t>1+</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𝛽</m:t>
                                    </m:r>
                                  </m:e>
                                  <m:sub>
                                    <m:r>
                                      <a:rPr lang="de-DE" sz="1100" b="0" i="1">
                                        <a:solidFill>
                                          <a:schemeClr val="tx1"/>
                                        </a:solidFill>
                                        <a:effectLst/>
                                        <a:latin typeface="Cambria Math" panose="02040503050406030204" pitchFamily="18" charset="0"/>
                                        <a:ea typeface="+mn-ea"/>
                                        <a:cs typeface="+mn-cs"/>
                                      </a:rPr>
                                      <m:t>𝑘</m:t>
                                    </m:r>
                                  </m:sub>
                                </m:sSub>
                              </m:den>
                            </m:f>
                          </m:e>
                        </m:rad>
                        <m:r>
                          <a:rPr lang="de-DE" sz="1100" b="0" i="1">
                            <a:latin typeface="Cambria Math" panose="02040503050406030204" pitchFamily="18" charset="0"/>
                          </a:rPr>
                          <m:t>+1</m:t>
                        </m:r>
                      </m:e>
                    </m: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f>
                          <m:fPr>
                            <m:ctrlPr>
                              <a:rPr lang="de-DE" sz="1100" b="0" i="1">
                                <a:latin typeface="Cambria Math" panose="02040503050406030204" pitchFamily="18" charset="0"/>
                                <a:ea typeface="Cambria Math" panose="02040503050406030204" pitchFamily="18" charset="0"/>
                              </a:rPr>
                            </m:ctrlPr>
                          </m:fPr>
                          <m:num>
                            <m:r>
                              <a:rPr lang="de-DE" sz="1100" b="0" i="1">
                                <a:latin typeface="Cambria Math" panose="02040503050406030204" pitchFamily="18" charset="0"/>
                                <a:ea typeface="Cambria Math" panose="02040503050406030204" pitchFamily="18" charset="0"/>
                              </a:rPr>
                              <m:t>4∙</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𝑀</m:t>
                                </m:r>
                              </m:e>
                              <m:sub>
                                <m:r>
                                  <a:rPr lang="de-DE" sz="1100" b="0" i="1">
                                    <a:latin typeface="Cambria Math" panose="02040503050406030204" pitchFamily="18" charset="0"/>
                                    <a:ea typeface="Cambria Math" panose="02040503050406030204" pitchFamily="18" charset="0"/>
                                  </a:rPr>
                                  <m:t>𝑢</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𝑘</m:t>
                                </m:r>
                              </m:sub>
                            </m:sSub>
                          </m:num>
                          <m:den>
                            <m:r>
                              <a:rPr lang="de-DE" sz="1100" b="0" i="1">
                                <a:latin typeface="Cambria Math" panose="02040503050406030204" pitchFamily="18" charset="0"/>
                                <a:ea typeface="Cambria Math" panose="02040503050406030204" pitchFamily="18" charset="0"/>
                              </a:rPr>
                              <m:t>0,75∙</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h</m:t>
                                </m:r>
                                <m:r>
                                  <a:rPr lang="de-DE" sz="1100" b="0" i="1">
                                    <a:latin typeface="Cambria Math" panose="02040503050406030204" pitchFamily="18" charset="0"/>
                                    <a:ea typeface="Cambria Math" panose="02040503050406030204" pitchFamily="18" charset="0"/>
                                  </a:rPr>
                                  <m:t>,1,</m:t>
                                </m:r>
                                <m:r>
                                  <a:rPr lang="de-DE" sz="1100" b="0" i="1">
                                    <a:latin typeface="Cambria Math" panose="02040503050406030204" pitchFamily="18" charset="0"/>
                                    <a:ea typeface="Cambria Math" panose="02040503050406030204" pitchFamily="18" charset="0"/>
                                  </a:rPr>
                                  <m:t>𝑘</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den>
                        </m:f>
                      </m:e>
                    </m:rad>
                    <m:r>
                      <a:rPr lang="de-DE" sz="1100" b="0" i="1">
                        <a:latin typeface="Cambria Math" panose="02040503050406030204" pitchFamily="18" charset="0"/>
                      </a:rPr>
                      <m:t>=</m:t>
                    </m:r>
                  </m:oMath>
                </m:oMathPara>
              </a14:m>
              <a:endParaRPr lang="de-DE" sz="1100"/>
            </a:p>
          </xdr:txBody>
        </xdr:sp>
      </mc:Choice>
      <mc:Fallback xmlns="">
        <xdr:sp macro="" textlink="">
          <xdr:nvSpPr>
            <xdr:cNvPr id="32" name="Textfeld 31">
              <a:extLst>
                <a:ext uri="{FF2B5EF4-FFF2-40B4-BE49-F238E27FC236}">
                  <a16:creationId xmlns:a16="http://schemas.microsoft.com/office/drawing/2014/main" id="{EACDE12A-02AC-4345-8607-B6D49E43BD0B}"/>
                </a:ext>
              </a:extLst>
            </xdr:cNvPr>
            <xdr:cNvSpPr txBox="1"/>
          </xdr:nvSpPr>
          <xdr:spPr>
            <a:xfrm>
              <a:off x="1306286" y="30210579"/>
              <a:ext cx="2753318"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𝑡_(1,𝑟𝑒𝑞,𝑘)=(√(</a:t>
              </a:r>
              <a:r>
                <a:rPr lang="de-DE" sz="1100" b="0" i="0">
                  <a:solidFill>
                    <a:schemeClr val="tx1"/>
                  </a:solidFill>
                  <a:effectLst/>
                  <a:latin typeface="+mn-lt"/>
                  <a:ea typeface="+mn-ea"/>
                  <a:cs typeface="+mn-cs"/>
                </a:rPr>
                <a:t>𝛽_𝑘</a:t>
              </a:r>
              <a:r>
                <a:rPr lang="de-DE" sz="1100" b="0" i="0">
                  <a:solidFill>
                    <a:schemeClr val="tx1"/>
                  </a:solidFill>
                  <a:effectLst/>
                  <a:latin typeface="Cambria Math" panose="02040503050406030204" pitchFamily="18" charset="0"/>
                  <a:ea typeface="+mn-ea"/>
                  <a:cs typeface="+mn-cs"/>
                </a:rPr>
                <a:t>/(</a:t>
              </a:r>
              <a:r>
                <a:rPr lang="de-DE" sz="1100" b="0" i="0">
                  <a:latin typeface="Cambria Math" panose="02040503050406030204" pitchFamily="18" charset="0"/>
                </a:rPr>
                <a:t>1+</a:t>
              </a:r>
              <a:r>
                <a:rPr lang="de-DE" sz="1100" b="0" i="0">
                  <a:solidFill>
                    <a:schemeClr val="tx1"/>
                  </a:solidFill>
                  <a:effectLst/>
                  <a:latin typeface="+mn-lt"/>
                  <a:ea typeface="+mn-ea"/>
                  <a:cs typeface="+mn-cs"/>
                </a:rPr>
                <a:t>𝛽_𝑘</a:t>
              </a:r>
              <a:r>
                <a:rPr lang="de-DE" sz="1100" b="0" i="0">
                  <a:solidFill>
                    <a:schemeClr val="tx1"/>
                  </a:solidFill>
                  <a:effectLst/>
                  <a:latin typeface="Cambria Math" panose="02040503050406030204" pitchFamily="18" charset="0"/>
                  <a:ea typeface="Cambria Math" panose="02040503050406030204" pitchFamily="18" charset="0"/>
                  <a:cs typeface="+mn-cs"/>
                </a:rPr>
                <a:t> ))</a:t>
              </a:r>
              <a:r>
                <a:rPr lang="de-DE" sz="1100" b="0" i="0">
                  <a:latin typeface="Cambria Math" panose="02040503050406030204" pitchFamily="18" charset="0"/>
                </a:rPr>
                <a:t>+1)</a:t>
              </a:r>
              <a:r>
                <a:rPr lang="de-DE" sz="1100" b="0" i="0">
                  <a:latin typeface="Cambria Math" panose="02040503050406030204" pitchFamily="18" charset="0"/>
                  <a:ea typeface="Cambria Math" panose="02040503050406030204" pitchFamily="18" charset="0"/>
                </a:rPr>
                <a:t>∙√((4∙𝑀_(𝑢,𝑘))/(0,75∙𝑓_(ℎ,1,𝑘)∙𝑑))</a:t>
              </a:r>
              <a:r>
                <a:rPr lang="de-DE" sz="1100" b="0" i="0">
                  <a:latin typeface="Cambria Math" panose="02040503050406030204" pitchFamily="18" charset="0"/>
                </a:rPr>
                <a:t>=</a:t>
              </a:r>
              <a:endParaRPr lang="de-DE" sz="1100"/>
            </a:p>
          </xdr:txBody>
        </xdr:sp>
      </mc:Fallback>
    </mc:AlternateContent>
    <xdr:clientData/>
  </xdr:oneCellAnchor>
  <xdr:oneCellAnchor>
    <xdr:from>
      <xdr:col>1</xdr:col>
      <xdr:colOff>544286</xdr:colOff>
      <xdr:row>153</xdr:row>
      <xdr:rowOff>16328</xdr:rowOff>
    </xdr:from>
    <xdr:ext cx="2756588" cy="544957"/>
    <mc:AlternateContent xmlns:mc="http://schemas.openxmlformats.org/markup-compatibility/2006" xmlns:a14="http://schemas.microsoft.com/office/drawing/2010/main">
      <mc:Choice Requires="a14">
        <xdr:sp macro="" textlink="">
          <xdr:nvSpPr>
            <xdr:cNvPr id="35" name="Textfeld 34">
              <a:extLst>
                <a:ext uri="{FF2B5EF4-FFF2-40B4-BE49-F238E27FC236}">
                  <a16:creationId xmlns:a16="http://schemas.microsoft.com/office/drawing/2014/main" id="{68C572F0-E2F6-4081-9A79-2946A513FF38}"/>
                </a:ext>
              </a:extLst>
            </xdr:cNvPr>
            <xdr:cNvSpPr txBox="1"/>
          </xdr:nvSpPr>
          <xdr:spPr>
            <a:xfrm>
              <a:off x="1306286" y="31544078"/>
              <a:ext cx="2756588"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𝑡</m:t>
                        </m:r>
                      </m:e>
                      <m:sub>
                        <m:r>
                          <a:rPr lang="de-DE" sz="1100" b="0" i="1">
                            <a:latin typeface="Cambria Math" panose="02040503050406030204" pitchFamily="18" charset="0"/>
                          </a:rPr>
                          <m:t>2,</m:t>
                        </m:r>
                        <m:r>
                          <a:rPr lang="de-DE" sz="1100" b="0" i="1">
                            <a:latin typeface="Cambria Math" panose="02040503050406030204" pitchFamily="18" charset="0"/>
                          </a:rPr>
                          <m:t>𝑟𝑒𝑞</m:t>
                        </m:r>
                        <m:r>
                          <a:rPr lang="de-DE" sz="1100" b="0" i="1">
                            <a:latin typeface="Cambria Math" panose="02040503050406030204" pitchFamily="18" charset="0"/>
                          </a:rPr>
                          <m:t>,</m:t>
                        </m:r>
                        <m:r>
                          <a:rPr lang="de-DE" sz="1100" b="0" i="1">
                            <a:latin typeface="Cambria Math" panose="02040503050406030204" pitchFamily="18" charset="0"/>
                          </a:rPr>
                          <m:t>𝑘</m:t>
                        </m:r>
                      </m:sub>
                    </m:sSub>
                    <m:r>
                      <a:rPr lang="de-DE" sz="1100" b="0" i="1">
                        <a:latin typeface="Cambria Math" panose="02040503050406030204" pitchFamily="18" charset="0"/>
                      </a:rPr>
                      <m:t>=</m:t>
                    </m:r>
                    <m:d>
                      <m:dPr>
                        <m:ctrlPr>
                          <a:rPr lang="de-DE" sz="1100" b="0" i="1">
                            <a:latin typeface="Cambria Math" panose="02040503050406030204" pitchFamily="18" charset="0"/>
                          </a:rPr>
                        </m:ctrlPr>
                      </m:dPr>
                      <m:e>
                        <m:rad>
                          <m:radPr>
                            <m:degHide m:val="on"/>
                            <m:ctrlPr>
                              <a:rPr lang="de-DE" sz="1100" b="0" i="1">
                                <a:latin typeface="Cambria Math" panose="02040503050406030204" pitchFamily="18" charset="0"/>
                              </a:rPr>
                            </m:ctrlPr>
                          </m:radPr>
                          <m:deg/>
                          <m:e>
                            <m:f>
                              <m:fPr>
                                <m:ctrlPr>
                                  <a:rPr lang="de-DE" sz="1100" b="0" i="1">
                                    <a:latin typeface="Cambria Math" panose="02040503050406030204" pitchFamily="18" charset="0"/>
                                  </a:rPr>
                                </m:ctrlPr>
                              </m:fPr>
                              <m:num>
                                <m:r>
                                  <a:rPr lang="de-DE" sz="1100" b="0" i="1">
                                    <a:latin typeface="Cambria Math" panose="02040503050406030204" pitchFamily="18" charset="0"/>
                                  </a:rPr>
                                  <m:t>1</m:t>
                                </m:r>
                              </m:num>
                              <m:den>
                                <m:r>
                                  <a:rPr lang="de-DE" sz="1100" b="0" i="1">
                                    <a:latin typeface="Cambria Math" panose="02040503050406030204" pitchFamily="18" charset="0"/>
                                  </a:rPr>
                                  <m:t>1+</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𝛽</m:t>
                                    </m:r>
                                  </m:e>
                                  <m:sub>
                                    <m:r>
                                      <a:rPr lang="de-DE" sz="1100" b="0" i="1">
                                        <a:solidFill>
                                          <a:schemeClr val="tx1"/>
                                        </a:solidFill>
                                        <a:effectLst/>
                                        <a:latin typeface="Cambria Math" panose="02040503050406030204" pitchFamily="18" charset="0"/>
                                        <a:ea typeface="+mn-ea"/>
                                        <a:cs typeface="+mn-cs"/>
                                      </a:rPr>
                                      <m:t>𝑘</m:t>
                                    </m:r>
                                  </m:sub>
                                </m:sSub>
                              </m:den>
                            </m:f>
                          </m:e>
                        </m:rad>
                        <m:r>
                          <a:rPr lang="de-DE" sz="1100" b="0" i="1">
                            <a:latin typeface="Cambria Math" panose="02040503050406030204" pitchFamily="18" charset="0"/>
                          </a:rPr>
                          <m:t>+1</m:t>
                        </m:r>
                      </m:e>
                    </m: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f>
                          <m:fPr>
                            <m:ctrlPr>
                              <a:rPr lang="de-DE" sz="1100" b="0" i="1">
                                <a:latin typeface="Cambria Math" panose="02040503050406030204" pitchFamily="18" charset="0"/>
                                <a:ea typeface="Cambria Math" panose="02040503050406030204" pitchFamily="18" charset="0"/>
                              </a:rPr>
                            </m:ctrlPr>
                          </m:fPr>
                          <m:num>
                            <m:r>
                              <a:rPr lang="de-DE" sz="1100" b="0" i="1">
                                <a:latin typeface="Cambria Math" panose="02040503050406030204" pitchFamily="18" charset="0"/>
                                <a:ea typeface="Cambria Math" panose="02040503050406030204" pitchFamily="18" charset="0"/>
                              </a:rPr>
                              <m:t>4∙</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𝑀</m:t>
                                </m:r>
                              </m:e>
                              <m:sub>
                                <m:r>
                                  <a:rPr lang="de-DE" sz="1100" b="0" i="1">
                                    <a:latin typeface="Cambria Math" panose="02040503050406030204" pitchFamily="18" charset="0"/>
                                    <a:ea typeface="Cambria Math" panose="02040503050406030204" pitchFamily="18" charset="0"/>
                                  </a:rPr>
                                  <m:t>𝑢</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𝑘</m:t>
                                </m:r>
                              </m:sub>
                            </m:sSub>
                          </m:num>
                          <m:den>
                            <m:r>
                              <a:rPr lang="de-DE" sz="1100" b="0" i="1">
                                <a:latin typeface="Cambria Math" panose="02040503050406030204" pitchFamily="18" charset="0"/>
                                <a:ea typeface="Cambria Math" panose="02040503050406030204" pitchFamily="18" charset="0"/>
                              </a:rPr>
                              <m:t>0,75∙</m:t>
                            </m:r>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𝑓</m:t>
                                </m:r>
                              </m:e>
                              <m:sub>
                                <m:r>
                                  <a:rPr lang="de-DE" sz="1100" b="0" i="1">
                                    <a:latin typeface="Cambria Math" panose="02040503050406030204" pitchFamily="18" charset="0"/>
                                    <a:ea typeface="Cambria Math" panose="02040503050406030204" pitchFamily="18" charset="0"/>
                                  </a:rPr>
                                  <m:t>h</m:t>
                                </m:r>
                                <m:r>
                                  <a:rPr lang="de-DE" sz="1100" b="0" i="1">
                                    <a:latin typeface="Cambria Math" panose="02040503050406030204" pitchFamily="18" charset="0"/>
                                    <a:ea typeface="Cambria Math" panose="02040503050406030204" pitchFamily="18" charset="0"/>
                                  </a:rPr>
                                  <m:t>,2,</m:t>
                                </m:r>
                                <m:r>
                                  <a:rPr lang="de-DE" sz="1100" b="0" i="1">
                                    <a:latin typeface="Cambria Math" panose="02040503050406030204" pitchFamily="18" charset="0"/>
                                    <a:ea typeface="Cambria Math" panose="02040503050406030204" pitchFamily="18" charset="0"/>
                                  </a:rPr>
                                  <m:t>𝑘</m:t>
                                </m:r>
                              </m:sub>
                            </m:sSub>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𝑑</m:t>
                            </m:r>
                          </m:den>
                        </m:f>
                      </m:e>
                    </m:rad>
                    <m:r>
                      <a:rPr lang="de-DE" sz="1100" b="0" i="1">
                        <a:latin typeface="Cambria Math" panose="02040503050406030204" pitchFamily="18" charset="0"/>
                      </a:rPr>
                      <m:t>=</m:t>
                    </m:r>
                  </m:oMath>
                </m:oMathPara>
              </a14:m>
              <a:endParaRPr lang="de-DE" sz="1100"/>
            </a:p>
          </xdr:txBody>
        </xdr:sp>
      </mc:Choice>
      <mc:Fallback xmlns="">
        <xdr:sp macro="" textlink="">
          <xdr:nvSpPr>
            <xdr:cNvPr id="35" name="Textfeld 34">
              <a:extLst>
                <a:ext uri="{FF2B5EF4-FFF2-40B4-BE49-F238E27FC236}">
                  <a16:creationId xmlns:a16="http://schemas.microsoft.com/office/drawing/2014/main" id="{68C572F0-E2F6-4081-9A79-2946A513FF38}"/>
                </a:ext>
              </a:extLst>
            </xdr:cNvPr>
            <xdr:cNvSpPr txBox="1"/>
          </xdr:nvSpPr>
          <xdr:spPr>
            <a:xfrm>
              <a:off x="1306286" y="31544078"/>
              <a:ext cx="2756588"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𝑡_(2,𝑟𝑒𝑞,𝑘)=(√(1/(1+</a:t>
              </a:r>
              <a:r>
                <a:rPr lang="de-DE" sz="1100" b="0" i="0">
                  <a:solidFill>
                    <a:schemeClr val="tx1"/>
                  </a:solidFill>
                  <a:effectLst/>
                  <a:latin typeface="+mn-lt"/>
                  <a:ea typeface="+mn-ea"/>
                  <a:cs typeface="+mn-cs"/>
                </a:rPr>
                <a:t>𝛽_𝑘</a:t>
              </a:r>
              <a:r>
                <a:rPr lang="de-DE" sz="1100" b="0" i="0">
                  <a:solidFill>
                    <a:schemeClr val="tx1"/>
                  </a:solidFill>
                  <a:effectLst/>
                  <a:latin typeface="Cambria Math" panose="02040503050406030204" pitchFamily="18" charset="0"/>
                  <a:ea typeface="Cambria Math" panose="02040503050406030204" pitchFamily="18" charset="0"/>
                  <a:cs typeface="+mn-cs"/>
                </a:rPr>
                <a:t> ))</a:t>
              </a:r>
              <a:r>
                <a:rPr lang="de-DE" sz="1100" b="0" i="0">
                  <a:latin typeface="Cambria Math" panose="02040503050406030204" pitchFamily="18" charset="0"/>
                </a:rPr>
                <a:t>+1)</a:t>
              </a:r>
              <a:r>
                <a:rPr lang="de-DE" sz="1100" b="0" i="0">
                  <a:latin typeface="Cambria Math" panose="02040503050406030204" pitchFamily="18" charset="0"/>
                  <a:ea typeface="Cambria Math" panose="02040503050406030204" pitchFamily="18" charset="0"/>
                </a:rPr>
                <a:t>∙√((4∙𝑀_(𝑢,𝑘))/(0,75∙𝑓_(ℎ,2,𝑘)∙𝑑))</a:t>
              </a:r>
              <a:r>
                <a:rPr lang="de-DE" sz="1100" b="0" i="0">
                  <a:latin typeface="Cambria Math" panose="02040503050406030204" pitchFamily="18" charset="0"/>
                </a:rPr>
                <a:t>=</a:t>
              </a:r>
              <a:endParaRPr lang="de-DE" sz="1100"/>
            </a:p>
          </xdr:txBody>
        </xdr:sp>
      </mc:Fallback>
    </mc:AlternateContent>
    <xdr:clientData/>
  </xdr:oneCellAnchor>
  <xdr:oneCellAnchor>
    <xdr:from>
      <xdr:col>0</xdr:col>
      <xdr:colOff>538843</xdr:colOff>
      <xdr:row>160</xdr:row>
      <xdr:rowOff>92529</xdr:rowOff>
    </xdr:from>
    <xdr:ext cx="3564181" cy="763158"/>
    <mc:AlternateContent xmlns:mc="http://schemas.openxmlformats.org/markup-compatibility/2006" xmlns:a14="http://schemas.microsoft.com/office/drawing/2010/main">
      <mc:Choice Requires="a14">
        <xdr:sp macro="" textlink="">
          <xdr:nvSpPr>
            <xdr:cNvPr id="36" name="Textfeld 35">
              <a:extLst>
                <a:ext uri="{FF2B5EF4-FFF2-40B4-BE49-F238E27FC236}">
                  <a16:creationId xmlns:a16="http://schemas.microsoft.com/office/drawing/2014/main" id="{5624E4B5-B52A-4107-9F7F-01D09CBA8C5B}"/>
                </a:ext>
              </a:extLst>
            </xdr:cNvPr>
            <xdr:cNvSpPr txBox="1"/>
          </xdr:nvSpPr>
          <xdr:spPr>
            <a:xfrm>
              <a:off x="538843" y="32953779"/>
              <a:ext cx="3564181" cy="763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100" i="1">
                            <a:latin typeface="Cambria Math" panose="02040503050406030204" pitchFamily="18" charset="0"/>
                          </a:rPr>
                        </m:ctrlPr>
                      </m:sSubPr>
                      <m:e>
                        <m:r>
                          <a:rPr lang="de-DE" sz="1100" b="0" i="1">
                            <a:latin typeface="Cambria Math" panose="02040503050406030204" pitchFamily="18" charset="0"/>
                          </a:rPr>
                          <m:t>𝐹</m:t>
                        </m:r>
                      </m:e>
                      <m:sub>
                        <m:r>
                          <a:rPr lang="de-DE" sz="1100" b="0" i="1">
                            <a:latin typeface="Cambria Math" panose="02040503050406030204" pitchFamily="18" charset="0"/>
                          </a:rPr>
                          <m:t>𝑣</m:t>
                        </m:r>
                        <m:r>
                          <a:rPr lang="de-DE" sz="1100" b="0" i="1">
                            <a:latin typeface="Cambria Math" panose="02040503050406030204" pitchFamily="18" charset="0"/>
                          </a:rPr>
                          <m:t>,</m:t>
                        </m:r>
                        <m:r>
                          <a:rPr lang="de-DE" sz="1100" b="0" i="1">
                            <a:latin typeface="Cambria Math" panose="02040503050406030204" pitchFamily="18" charset="0"/>
                          </a:rPr>
                          <m:t>𝑅</m:t>
                        </m:r>
                        <m:r>
                          <a:rPr lang="de-DE" sz="1100" b="0" i="1">
                            <a:latin typeface="Cambria Math" panose="02040503050406030204" pitchFamily="18" charset="0"/>
                          </a:rPr>
                          <m:t>,</m:t>
                        </m:r>
                        <m:r>
                          <a:rPr lang="de-DE" sz="1100" b="0" i="1">
                            <a:latin typeface="Cambria Math" panose="02040503050406030204" pitchFamily="18" charset="0"/>
                          </a:rPr>
                          <m:t>𝑘</m:t>
                        </m:r>
                      </m:sub>
                    </m:sSub>
                    <m:r>
                      <a:rPr lang="de-DE" sz="1100" b="0" i="1">
                        <a:latin typeface="Cambria Math" panose="02040503050406030204" pitchFamily="18" charset="0"/>
                      </a:rPr>
                      <m:t>=</m:t>
                    </m:r>
                    <m:rad>
                      <m:radPr>
                        <m:degHide m:val="on"/>
                        <m:ctrlPr>
                          <a:rPr lang="de-DE" sz="1100" b="0" i="1">
                            <a:solidFill>
                              <a:schemeClr val="tx1"/>
                            </a:solidFill>
                            <a:effectLst/>
                            <a:latin typeface="Cambria Math" panose="02040503050406030204" pitchFamily="18" charset="0"/>
                            <a:ea typeface="+mn-ea"/>
                            <a:cs typeface="+mn-cs"/>
                          </a:rPr>
                        </m:ctrlPr>
                      </m:radPr>
                      <m:deg/>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𝛽</m:t>
                                </m:r>
                              </m:e>
                              <m:sub>
                                <m:r>
                                  <a:rPr lang="de-DE" sz="1100" b="0" i="1">
                                    <a:solidFill>
                                      <a:schemeClr val="tx1"/>
                                    </a:solidFill>
                                    <a:effectLst/>
                                    <a:latin typeface="Cambria Math" panose="02040503050406030204" pitchFamily="18" charset="0"/>
                                    <a:ea typeface="+mn-ea"/>
                                    <a:cs typeface="+mn-cs"/>
                                  </a:rPr>
                                  <m:t>𝑘</m:t>
                                </m:r>
                              </m:sub>
                            </m:sSub>
                          </m:num>
                          <m:den>
                            <m:r>
                              <a:rPr lang="de-DE" sz="1100" b="0" i="1">
                                <a:solidFill>
                                  <a:schemeClr val="tx1"/>
                                </a:solidFill>
                                <a:effectLst/>
                                <a:latin typeface="Cambria Math" panose="02040503050406030204" pitchFamily="18" charset="0"/>
                                <a:ea typeface="+mn-ea"/>
                                <a:cs typeface="+mn-cs"/>
                              </a:rPr>
                              <m:t>1+</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𝛽</m:t>
                                </m:r>
                              </m:e>
                              <m:sub>
                                <m:r>
                                  <a:rPr lang="de-DE" sz="1100" b="0" i="1">
                                    <a:solidFill>
                                      <a:schemeClr val="tx1"/>
                                    </a:solidFill>
                                    <a:effectLst/>
                                    <a:latin typeface="Cambria Math" panose="02040503050406030204" pitchFamily="18" charset="0"/>
                                    <a:ea typeface="+mn-ea"/>
                                    <a:cs typeface="+mn-cs"/>
                                  </a:rPr>
                                  <m:t>𝑘</m:t>
                                </m:r>
                              </m:sub>
                            </m:sSub>
                          </m:den>
                        </m:f>
                      </m:e>
                    </m:rad>
                    <m:r>
                      <a:rPr lang="de-DE" sz="1100" b="0" i="1">
                        <a:latin typeface="Cambria Math" panose="02040503050406030204" pitchFamily="18" charset="0"/>
                        <a:ea typeface="Cambria Math" panose="02040503050406030204" pitchFamily="18" charset="0"/>
                      </a:rPr>
                      <m:t>∙</m:t>
                    </m:r>
                    <m:rad>
                      <m:radPr>
                        <m:degHide m:val="on"/>
                        <m:ctrlPr>
                          <a:rPr lang="de-DE" sz="1100" b="0" i="1">
                            <a:latin typeface="Cambria Math" panose="02040503050406030204" pitchFamily="18" charset="0"/>
                            <a:ea typeface="Cambria Math" panose="02040503050406030204" pitchFamily="18" charset="0"/>
                          </a:rPr>
                        </m:ctrlPr>
                      </m:radPr>
                      <m:deg/>
                      <m:e>
                        <m:r>
                          <a:rPr lang="de-DE" sz="1100" b="0" i="1">
                            <a:latin typeface="Cambria Math" panose="02040503050406030204" pitchFamily="18" charset="0"/>
                            <a:ea typeface="Cambria Math" panose="02040503050406030204" pitchFamily="18" charset="0"/>
                          </a:rPr>
                          <m:t>1,5∙</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𝑀</m:t>
                            </m:r>
                          </m:e>
                          <m:sub>
                            <m:r>
                              <a:rPr lang="de-DE" sz="1100" b="0" i="1">
                                <a:solidFill>
                                  <a:schemeClr val="tx1"/>
                                </a:solidFill>
                                <a:effectLst/>
                                <a:latin typeface="Cambria Math" panose="02040503050406030204" pitchFamily="18" charset="0"/>
                                <a:ea typeface="+mn-ea"/>
                                <a:cs typeface="+mn-cs"/>
                              </a:rPr>
                              <m:t>𝑢</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𝑘</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𝑓</m:t>
                            </m:r>
                          </m:e>
                          <m:sub>
                            <m:r>
                              <a:rPr lang="de-DE" sz="1100" b="0" i="1">
                                <a:solidFill>
                                  <a:schemeClr val="tx1"/>
                                </a:solidFill>
                                <a:effectLst/>
                                <a:latin typeface="Cambria Math" panose="02040503050406030204" pitchFamily="18" charset="0"/>
                                <a:ea typeface="+mn-ea"/>
                                <a:cs typeface="+mn-cs"/>
                              </a:rPr>
                              <m:t>h</m:t>
                            </m:r>
                            <m:r>
                              <a:rPr lang="de-DE" sz="1100" b="0" i="1">
                                <a:solidFill>
                                  <a:schemeClr val="tx1"/>
                                </a:solidFill>
                                <a:effectLst/>
                                <a:latin typeface="Cambria Math" panose="02040503050406030204" pitchFamily="18" charset="0"/>
                                <a:ea typeface="+mn-ea"/>
                                <a:cs typeface="+mn-cs"/>
                              </a:rPr>
                              <m:t>,1,</m:t>
                            </m:r>
                            <m:r>
                              <a:rPr lang="de-DE" sz="1100" b="0" i="1">
                                <a:solidFill>
                                  <a:schemeClr val="tx1"/>
                                </a:solidFill>
                                <a:effectLst/>
                                <a:latin typeface="Cambria Math" panose="02040503050406030204" pitchFamily="18" charset="0"/>
                                <a:ea typeface="+mn-ea"/>
                                <a:cs typeface="+mn-cs"/>
                              </a:rPr>
                              <m:t>𝑘</m:t>
                            </m:r>
                          </m:sub>
                        </m:sSub>
                        <m:r>
                          <a:rPr lang="de-DE" sz="1100" b="0" i="1">
                            <a:solidFill>
                              <a:schemeClr val="tx1"/>
                            </a:solidFill>
                            <a:effectLst/>
                            <a:latin typeface="Cambria Math" panose="02040503050406030204" pitchFamily="18" charset="0"/>
                            <a:ea typeface="Cambria Math" panose="02040503050406030204" pitchFamily="18" charset="0"/>
                            <a:cs typeface="+mn-cs"/>
                          </a:rPr>
                          <m:t>∙</m:t>
                        </m:r>
                        <m:r>
                          <a:rPr lang="de-DE" sz="1100" b="0" i="1">
                            <a:solidFill>
                              <a:schemeClr val="tx1"/>
                            </a:solidFill>
                            <a:effectLst/>
                            <a:latin typeface="Cambria Math" panose="02040503050406030204" pitchFamily="18" charset="0"/>
                            <a:ea typeface="Cambria Math" panose="02040503050406030204" pitchFamily="18" charset="0"/>
                            <a:cs typeface="+mn-cs"/>
                          </a:rPr>
                          <m:t>𝑑</m:t>
                        </m:r>
                      </m:e>
                    </m:rad>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𝑚𝑖𝑛</m:t>
                    </m:r>
                    <m:d>
                      <m:dPr>
                        <m:begChr m:val="{"/>
                        <m:endChr m:val=""/>
                        <m:ctrlPr>
                          <a:rPr lang="de-DE" sz="1100" b="0" i="1">
                            <a:latin typeface="Cambria Math" panose="02040503050406030204" pitchFamily="18" charset="0"/>
                            <a:ea typeface="Cambria Math" panose="02040503050406030204" pitchFamily="18" charset="0"/>
                          </a:rPr>
                        </m:ctrlPr>
                      </m:dPr>
                      <m:e>
                        <m:m>
                          <m:mPr>
                            <m:mcs>
                              <m:mc>
                                <m:mcPr>
                                  <m:count m:val="1"/>
                                  <m:mcJc m:val="center"/>
                                </m:mcPr>
                              </m:mc>
                            </m:mcs>
                            <m:ctrlPr>
                              <a:rPr lang="de-DE" sz="1100" b="0" i="1">
                                <a:latin typeface="Cambria Math" panose="02040503050406030204" pitchFamily="18" charset="0"/>
                                <a:ea typeface="Cambria Math" panose="02040503050406030204" pitchFamily="18" charset="0"/>
                              </a:rPr>
                            </m:ctrlPr>
                          </m:mPr>
                          <m:mr>
                            <m:e>
                              <m:r>
                                <m:rPr>
                                  <m:brk m:alnAt="7"/>
                                </m:rPr>
                                <a:rPr lang="de-DE" sz="1100" b="0" i="1">
                                  <a:latin typeface="Cambria Math" panose="02040503050406030204" pitchFamily="18" charset="0"/>
                                  <a:ea typeface="Cambria Math" panose="02040503050406030204" pitchFamily="18" charset="0"/>
                                </a:rPr>
                                <m:t>1</m:t>
                              </m:r>
                            </m:e>
                          </m:mr>
                          <m:mr>
                            <m:e>
                              <m:f>
                                <m:fPr>
                                  <m:type m:val="skw"/>
                                  <m:ctrlPr>
                                    <a:rPr lang="de-DE" sz="1100" b="0" i="1">
                                      <a:latin typeface="Cambria Math" panose="02040503050406030204" pitchFamily="18" charset="0"/>
                                      <a:ea typeface="Cambria Math" panose="02040503050406030204" pitchFamily="18" charset="0"/>
                                    </a:rPr>
                                  </m:ctrlPr>
                                </m:fPr>
                                <m:num>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1</m:t>
                                      </m:r>
                                    </m:sub>
                                  </m:sSub>
                                </m:num>
                                <m:den>
                                  <m:sSub>
                                    <m:sSubPr>
                                      <m:ctrlPr>
                                        <a:rPr lang="de-DE" sz="1100" b="0" i="1">
                                          <a:latin typeface="Cambria Math" panose="02040503050406030204" pitchFamily="18" charset="0"/>
                                          <a:ea typeface="Cambria Math" panose="02040503050406030204" pitchFamily="18" charset="0"/>
                                        </a:rPr>
                                      </m:ctrlPr>
                                    </m:sSubPr>
                                    <m:e>
                                      <m:r>
                                        <a:rPr lang="de-DE" sz="1100" b="0" i="1">
                                          <a:latin typeface="Cambria Math" panose="02040503050406030204" pitchFamily="18" charset="0"/>
                                          <a:ea typeface="Cambria Math" panose="02040503050406030204" pitchFamily="18" charset="0"/>
                                        </a:rPr>
                                        <m:t>𝑡</m:t>
                                      </m:r>
                                    </m:e>
                                    <m:sub>
                                      <m:r>
                                        <a:rPr lang="de-DE" sz="1100" b="0" i="1">
                                          <a:latin typeface="Cambria Math" panose="02040503050406030204" pitchFamily="18" charset="0"/>
                                          <a:ea typeface="Cambria Math" panose="02040503050406030204" pitchFamily="18" charset="0"/>
                                        </a:rPr>
                                        <m:t>1,</m:t>
                                      </m:r>
                                      <m:r>
                                        <a:rPr lang="de-DE" sz="1100" b="0" i="1">
                                          <a:latin typeface="Cambria Math" panose="02040503050406030204" pitchFamily="18" charset="0"/>
                                          <a:ea typeface="Cambria Math" panose="02040503050406030204" pitchFamily="18" charset="0"/>
                                        </a:rPr>
                                        <m:t>𝑟𝑒𝑞</m:t>
                                      </m:r>
                                      <m:r>
                                        <a:rPr lang="de-DE" sz="1100" b="0" i="1">
                                          <a:latin typeface="Cambria Math" panose="02040503050406030204" pitchFamily="18" charset="0"/>
                                          <a:ea typeface="Cambria Math" panose="02040503050406030204" pitchFamily="18" charset="0"/>
                                        </a:rPr>
                                        <m:t>,</m:t>
                                      </m:r>
                                      <m:r>
                                        <a:rPr lang="de-DE" sz="1100" b="0" i="1">
                                          <a:latin typeface="Cambria Math" panose="02040503050406030204" pitchFamily="18" charset="0"/>
                                          <a:ea typeface="Cambria Math" panose="02040503050406030204" pitchFamily="18" charset="0"/>
                                        </a:rPr>
                                        <m:t>𝑘</m:t>
                                      </m:r>
                                    </m:sub>
                                  </m:sSub>
                                </m:den>
                              </m:f>
                            </m:e>
                          </m:mr>
                          <m:mr>
                            <m:e>
                              <m:f>
                                <m:fPr>
                                  <m:type m:val="skw"/>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panose="02040503050406030204" pitchFamily="18" charset="0"/>
                                          <a:ea typeface="+mn-ea"/>
                                          <a:cs typeface="+mn-cs"/>
                                        </a:rPr>
                                        <m:t>𝑡</m:t>
                                      </m:r>
                                    </m:e>
                                    <m:sub>
                                      <m:r>
                                        <a:rPr lang="de-DE" sz="1100" b="0" i="1">
                                          <a:solidFill>
                                            <a:schemeClr val="tx1"/>
                                          </a:solidFill>
                                          <a:effectLst/>
                                          <a:latin typeface="Cambria Math" panose="02040503050406030204" pitchFamily="18" charset="0"/>
                                          <a:ea typeface="+mn-ea"/>
                                          <a:cs typeface="+mn-cs"/>
                                        </a:rPr>
                                        <m:t>2,</m:t>
                                      </m:r>
                                      <m:r>
                                        <a:rPr lang="de-DE" sz="1100" b="0" i="1">
                                          <a:solidFill>
                                            <a:schemeClr val="tx1"/>
                                          </a:solidFill>
                                          <a:effectLst/>
                                          <a:latin typeface="Cambria Math" panose="02040503050406030204" pitchFamily="18" charset="0"/>
                                          <a:ea typeface="+mn-ea"/>
                                          <a:cs typeface="+mn-cs"/>
                                        </a:rPr>
                                        <m:t>𝑟𝑒𝑞</m:t>
                                      </m:r>
                                      <m:r>
                                        <a:rPr lang="de-DE" sz="1100" b="0" i="1">
                                          <a:solidFill>
                                            <a:schemeClr val="tx1"/>
                                          </a:solidFill>
                                          <a:effectLst/>
                                          <a:latin typeface="Cambria Math" panose="02040503050406030204" pitchFamily="18" charset="0"/>
                                          <a:ea typeface="+mn-ea"/>
                                          <a:cs typeface="+mn-cs"/>
                                        </a:rPr>
                                        <m:t>,</m:t>
                                      </m:r>
                                      <m:r>
                                        <a:rPr lang="de-DE" sz="1100" b="0" i="1">
                                          <a:solidFill>
                                            <a:schemeClr val="tx1"/>
                                          </a:solidFill>
                                          <a:effectLst/>
                                          <a:latin typeface="Cambria Math" panose="02040503050406030204" pitchFamily="18" charset="0"/>
                                          <a:ea typeface="+mn-ea"/>
                                          <a:cs typeface="+mn-cs"/>
                                        </a:rPr>
                                        <m:t>𝑘</m:t>
                                      </m:r>
                                    </m:sub>
                                  </m:sSub>
                                </m:den>
                              </m:f>
                            </m:e>
                          </m:mr>
                        </m:m>
                      </m:e>
                    </m:d>
                    <m:r>
                      <a:rPr lang="de-DE" sz="1100" b="0" i="1">
                        <a:latin typeface="Cambria Math" panose="02040503050406030204" pitchFamily="18" charset="0"/>
                      </a:rPr>
                      <m:t>=</m:t>
                    </m:r>
                  </m:oMath>
                </m:oMathPara>
              </a14:m>
              <a:endParaRPr lang="de-DE" sz="1100"/>
            </a:p>
          </xdr:txBody>
        </xdr:sp>
      </mc:Choice>
      <mc:Fallback xmlns="">
        <xdr:sp macro="" textlink="">
          <xdr:nvSpPr>
            <xdr:cNvPr id="36" name="Textfeld 35">
              <a:extLst>
                <a:ext uri="{FF2B5EF4-FFF2-40B4-BE49-F238E27FC236}">
                  <a16:creationId xmlns:a16="http://schemas.microsoft.com/office/drawing/2014/main" id="{5624E4B5-B52A-4107-9F7F-01D09CBA8C5B}"/>
                </a:ext>
              </a:extLst>
            </xdr:cNvPr>
            <xdr:cNvSpPr txBox="1"/>
          </xdr:nvSpPr>
          <xdr:spPr>
            <a:xfrm>
              <a:off x="538843" y="32953779"/>
              <a:ext cx="3564181" cy="763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𝐹_(𝑣,𝑅,𝑘)=</a:t>
              </a:r>
              <a:r>
                <a:rPr lang="de-DE" sz="1100" b="0" i="0">
                  <a:solidFill>
                    <a:schemeClr val="tx1"/>
                  </a:solidFill>
                  <a:effectLst/>
                  <a:latin typeface="Cambria Math" panose="02040503050406030204" pitchFamily="18" charset="0"/>
                  <a:ea typeface="+mn-ea"/>
                  <a:cs typeface="+mn-cs"/>
                </a:rPr>
                <a:t>√((2</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solidFill>
                    <a:schemeClr val="tx1"/>
                  </a:solidFill>
                  <a:effectLst/>
                  <a:latin typeface="+mn-lt"/>
                  <a:ea typeface="+mn-ea"/>
                  <a:cs typeface="+mn-cs"/>
                </a:rPr>
                <a:t>𝛽_𝑘</a:t>
              </a:r>
              <a:r>
                <a:rPr lang="de-DE" sz="1100" b="0" i="0">
                  <a:solidFill>
                    <a:schemeClr val="tx1"/>
                  </a:solidFill>
                  <a:effectLst/>
                  <a:latin typeface="Cambria Math" panose="02040503050406030204" pitchFamily="18" charset="0"/>
                  <a:ea typeface="+mn-ea"/>
                  <a:cs typeface="+mn-cs"/>
                </a:rPr>
                <a:t>)/(1+</a:t>
              </a:r>
              <a:r>
                <a:rPr lang="de-DE" sz="1100" b="0" i="0">
                  <a:solidFill>
                    <a:schemeClr val="tx1"/>
                  </a:solidFill>
                  <a:effectLst/>
                  <a:latin typeface="+mn-lt"/>
                  <a:ea typeface="+mn-ea"/>
                  <a:cs typeface="+mn-cs"/>
                </a:rPr>
                <a:t>𝛽_𝑘</a:t>
              </a:r>
              <a:r>
                <a:rPr lang="de-DE" sz="1100" b="0" i="0">
                  <a:solidFill>
                    <a:schemeClr val="tx1"/>
                  </a:solidFill>
                  <a:effectLst/>
                  <a:latin typeface="Cambria Math" panose="02040503050406030204" pitchFamily="18" charset="0"/>
                  <a:ea typeface="+mn-ea"/>
                  <a:cs typeface="+mn-cs"/>
                </a:rPr>
                <a:t> ))</a:t>
              </a:r>
              <a:r>
                <a:rPr lang="de-DE" sz="1100" b="0" i="0">
                  <a:latin typeface="Cambria Math" panose="02040503050406030204" pitchFamily="18" charset="0"/>
                  <a:ea typeface="Cambria Math" panose="02040503050406030204" pitchFamily="18" charset="0"/>
                </a:rPr>
                <a:t>∙√(1,5∙</a:t>
              </a:r>
              <a:r>
                <a:rPr lang="de-DE" sz="1100" b="0" i="0">
                  <a:solidFill>
                    <a:schemeClr val="tx1"/>
                  </a:solidFill>
                  <a:effectLst/>
                  <a:latin typeface="Cambria Math" panose="02040503050406030204" pitchFamily="18" charset="0"/>
                  <a:ea typeface="+mn-ea"/>
                  <a:cs typeface="+mn-cs"/>
                </a:rPr>
                <a:t>𝑀_(𝑢,𝑘)</a:t>
              </a:r>
              <a:r>
                <a:rPr lang="de-DE" sz="1100" b="0" i="0">
                  <a:solidFill>
                    <a:schemeClr val="tx1"/>
                  </a:solidFill>
                  <a:effectLst/>
                  <a:latin typeface="Cambria Math" panose="02040503050406030204" pitchFamily="18" charset="0"/>
                  <a:ea typeface="Cambria Math" panose="02040503050406030204" pitchFamily="18" charset="0"/>
                  <a:cs typeface="+mn-cs"/>
                </a:rPr>
                <a:t>∙</a:t>
              </a:r>
              <a:r>
                <a:rPr lang="de-DE" sz="1100" b="0" i="0">
                  <a:solidFill>
                    <a:schemeClr val="tx1"/>
                  </a:solidFill>
                  <a:effectLst/>
                  <a:latin typeface="Cambria Math" panose="02040503050406030204" pitchFamily="18" charset="0"/>
                  <a:ea typeface="+mn-ea"/>
                  <a:cs typeface="+mn-cs"/>
                </a:rPr>
                <a:t>𝑓_(ℎ,1,𝑘)</a:t>
              </a:r>
              <a:r>
                <a:rPr lang="de-DE" sz="1100" b="0" i="0">
                  <a:solidFill>
                    <a:schemeClr val="tx1"/>
                  </a:solidFill>
                  <a:effectLst/>
                  <a:latin typeface="Cambria Math" panose="02040503050406030204" pitchFamily="18" charset="0"/>
                  <a:ea typeface="Cambria Math" panose="02040503050406030204" pitchFamily="18" charset="0"/>
                  <a:cs typeface="+mn-cs"/>
                </a:rPr>
                <a:t>∙𝑑)</a:t>
              </a:r>
              <a:r>
                <a:rPr lang="de-DE" sz="1100" b="0" i="0">
                  <a:latin typeface="Cambria Math" panose="02040503050406030204" pitchFamily="18" charset="0"/>
                  <a:ea typeface="Cambria Math" panose="02040503050406030204" pitchFamily="18" charset="0"/>
                </a:rPr>
                <a:t>∙𝑚𝑖𝑛{■8(1@𝑡_1⁄𝑡_(1,𝑟𝑒𝑞,𝑘) @</a:t>
              </a:r>
              <a:r>
                <a:rPr lang="de-DE" sz="1100" b="0" i="0">
                  <a:solidFill>
                    <a:schemeClr val="tx1"/>
                  </a:solidFill>
                  <a:effectLst/>
                  <a:latin typeface="Cambria Math" panose="02040503050406030204" pitchFamily="18" charset="0"/>
                  <a:ea typeface="+mn-ea"/>
                  <a:cs typeface="+mn-cs"/>
                </a:rPr>
                <a:t>𝑡_2⁄𝑡_(2,𝑟𝑒𝑞,𝑘) )┤</a:t>
              </a:r>
              <a:r>
                <a:rPr lang="de-DE" sz="1100" b="0" i="0">
                  <a:latin typeface="Cambria Math" panose="02040503050406030204" pitchFamily="18" charset="0"/>
                </a:rPr>
                <a:t>=</a:t>
              </a:r>
              <a:endParaRPr lang="de-DE" sz="1100"/>
            </a:p>
          </xdr:txBody>
        </xdr:sp>
      </mc:Fallback>
    </mc:AlternateContent>
    <xdr:clientData/>
  </xdr:oneCellAnchor>
  <xdr:twoCellAnchor>
    <xdr:from>
      <xdr:col>2</xdr:col>
      <xdr:colOff>571500</xdr:colOff>
      <xdr:row>25</xdr:row>
      <xdr:rowOff>21770</xdr:rowOff>
    </xdr:from>
    <xdr:to>
      <xdr:col>3</xdr:col>
      <xdr:colOff>5443</xdr:colOff>
      <xdr:row>25</xdr:row>
      <xdr:rowOff>190499</xdr:rowOff>
    </xdr:to>
    <xdr:sp macro="" textlink="">
      <xdr:nvSpPr>
        <xdr:cNvPr id="2" name="Textfeld 1">
          <a:extLst>
            <a:ext uri="{FF2B5EF4-FFF2-40B4-BE49-F238E27FC236}">
              <a16:creationId xmlns:a16="http://schemas.microsoft.com/office/drawing/2014/main" id="{478CCEF3-06D8-0291-9ACA-7BAE862653F8}"/>
            </a:ext>
          </a:extLst>
        </xdr:cNvPr>
        <xdr:cNvSpPr txBox="1"/>
      </xdr:nvSpPr>
      <xdr:spPr>
        <a:xfrm>
          <a:off x="2095500" y="5328556"/>
          <a:ext cx="195943"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1100"/>
            <a:t>t</a:t>
          </a:r>
          <a:r>
            <a:rPr lang="de-DE" sz="1100" baseline="-25000"/>
            <a:t>1</a:t>
          </a:r>
          <a:r>
            <a:rPr lang="de-DE" sz="1100" baseline="0"/>
            <a:t>=</a:t>
          </a:r>
        </a:p>
      </xdr:txBody>
    </xdr:sp>
    <xdr:clientData/>
  </xdr:twoCellAnchor>
  <xdr:twoCellAnchor>
    <xdr:from>
      <xdr:col>2</xdr:col>
      <xdr:colOff>489857</xdr:colOff>
      <xdr:row>26</xdr:row>
      <xdr:rowOff>5441</xdr:rowOff>
    </xdr:from>
    <xdr:to>
      <xdr:col>3</xdr:col>
      <xdr:colOff>59871</xdr:colOff>
      <xdr:row>26</xdr:row>
      <xdr:rowOff>174170</xdr:rowOff>
    </xdr:to>
    <xdr:sp macro="" textlink="">
      <xdr:nvSpPr>
        <xdr:cNvPr id="23" name="Textfeld 22">
          <a:extLst>
            <a:ext uri="{FF2B5EF4-FFF2-40B4-BE49-F238E27FC236}">
              <a16:creationId xmlns:a16="http://schemas.microsoft.com/office/drawing/2014/main" id="{3B6CF4F1-8F19-47C0-A86C-47882E754ADC}"/>
            </a:ext>
          </a:extLst>
        </xdr:cNvPr>
        <xdr:cNvSpPr txBox="1"/>
      </xdr:nvSpPr>
      <xdr:spPr>
        <a:xfrm>
          <a:off x="2013857" y="5524498"/>
          <a:ext cx="332014"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ρ</a:t>
          </a:r>
          <a:r>
            <a:rPr lang="de-DE" sz="1100" baseline="-25000"/>
            <a:t>k,1</a:t>
          </a:r>
          <a:r>
            <a:rPr lang="de-DE" sz="1100" baseline="0"/>
            <a:t>=</a:t>
          </a:r>
        </a:p>
      </xdr:txBody>
    </xdr:sp>
    <xdr:clientData/>
  </xdr:twoCellAnchor>
  <xdr:twoCellAnchor>
    <xdr:from>
      <xdr:col>2</xdr:col>
      <xdr:colOff>348342</xdr:colOff>
      <xdr:row>27</xdr:row>
      <xdr:rowOff>16326</xdr:rowOff>
    </xdr:from>
    <xdr:to>
      <xdr:col>2</xdr:col>
      <xdr:colOff>740228</xdr:colOff>
      <xdr:row>27</xdr:row>
      <xdr:rowOff>185055</xdr:rowOff>
    </xdr:to>
    <xdr:sp macro="" textlink="">
      <xdr:nvSpPr>
        <xdr:cNvPr id="24" name="Textfeld 23">
          <a:extLst>
            <a:ext uri="{FF2B5EF4-FFF2-40B4-BE49-F238E27FC236}">
              <a16:creationId xmlns:a16="http://schemas.microsoft.com/office/drawing/2014/main" id="{A67388CC-B5F6-4F8F-A203-9DDEAB6D0B5B}"/>
            </a:ext>
          </a:extLst>
        </xdr:cNvPr>
        <xdr:cNvSpPr txBox="1"/>
      </xdr:nvSpPr>
      <xdr:spPr>
        <a:xfrm>
          <a:off x="1872342" y="5747655"/>
          <a:ext cx="391886"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ρ</a:t>
          </a:r>
          <a:r>
            <a:rPr lang="de-DE" sz="1100" baseline="-25000"/>
            <a:t>k,1,zul</a:t>
          </a:r>
          <a:r>
            <a:rPr lang="de-DE" sz="1100" baseline="0"/>
            <a:t>=</a:t>
          </a:r>
        </a:p>
      </xdr:txBody>
    </xdr:sp>
    <xdr:clientData/>
  </xdr:twoCellAnchor>
  <xdr:twoCellAnchor>
    <xdr:from>
      <xdr:col>2</xdr:col>
      <xdr:colOff>538843</xdr:colOff>
      <xdr:row>28</xdr:row>
      <xdr:rowOff>16328</xdr:rowOff>
    </xdr:from>
    <xdr:to>
      <xdr:col>3</xdr:col>
      <xdr:colOff>21772</xdr:colOff>
      <xdr:row>28</xdr:row>
      <xdr:rowOff>185057</xdr:rowOff>
    </xdr:to>
    <xdr:sp macro="" textlink="">
      <xdr:nvSpPr>
        <xdr:cNvPr id="26" name="Textfeld 25">
          <a:extLst>
            <a:ext uri="{FF2B5EF4-FFF2-40B4-BE49-F238E27FC236}">
              <a16:creationId xmlns:a16="http://schemas.microsoft.com/office/drawing/2014/main" id="{5991BA99-1FCD-40BB-AED3-B56E44FCEF14}"/>
            </a:ext>
          </a:extLst>
        </xdr:cNvPr>
        <xdr:cNvSpPr txBox="1"/>
      </xdr:nvSpPr>
      <xdr:spPr>
        <a:xfrm>
          <a:off x="2062843" y="5959928"/>
          <a:ext cx="244929"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α</a:t>
          </a:r>
          <a:r>
            <a:rPr lang="de-DE" sz="1100" baseline="-25000"/>
            <a:t>1</a:t>
          </a:r>
          <a:r>
            <a:rPr lang="de-DE" sz="1100" baseline="0"/>
            <a:t>=</a:t>
          </a:r>
        </a:p>
      </xdr:txBody>
    </xdr:sp>
    <xdr:clientData/>
  </xdr:twoCellAnchor>
  <xdr:twoCellAnchor>
    <xdr:from>
      <xdr:col>2</xdr:col>
      <xdr:colOff>571500</xdr:colOff>
      <xdr:row>37</xdr:row>
      <xdr:rowOff>21770</xdr:rowOff>
    </xdr:from>
    <xdr:to>
      <xdr:col>3</xdr:col>
      <xdr:colOff>5443</xdr:colOff>
      <xdr:row>37</xdr:row>
      <xdr:rowOff>190499</xdr:rowOff>
    </xdr:to>
    <xdr:sp macro="" textlink="">
      <xdr:nvSpPr>
        <xdr:cNvPr id="27" name="Textfeld 26">
          <a:extLst>
            <a:ext uri="{FF2B5EF4-FFF2-40B4-BE49-F238E27FC236}">
              <a16:creationId xmlns:a16="http://schemas.microsoft.com/office/drawing/2014/main" id="{F667DA1D-BF8E-4E1B-A37E-59C894E574B3}"/>
            </a:ext>
          </a:extLst>
        </xdr:cNvPr>
        <xdr:cNvSpPr txBox="1"/>
      </xdr:nvSpPr>
      <xdr:spPr>
        <a:xfrm>
          <a:off x="2095500" y="5328556"/>
          <a:ext cx="195943"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1100"/>
            <a:t>t</a:t>
          </a:r>
          <a:r>
            <a:rPr lang="de-DE" sz="1100" baseline="-25000"/>
            <a:t>2</a:t>
          </a:r>
          <a:r>
            <a:rPr lang="de-DE" sz="1100" baseline="0"/>
            <a:t>=</a:t>
          </a:r>
        </a:p>
      </xdr:txBody>
    </xdr:sp>
    <xdr:clientData/>
  </xdr:twoCellAnchor>
  <xdr:twoCellAnchor>
    <xdr:from>
      <xdr:col>2</xdr:col>
      <xdr:colOff>489857</xdr:colOff>
      <xdr:row>38</xdr:row>
      <xdr:rowOff>5441</xdr:rowOff>
    </xdr:from>
    <xdr:to>
      <xdr:col>3</xdr:col>
      <xdr:colOff>59871</xdr:colOff>
      <xdr:row>38</xdr:row>
      <xdr:rowOff>174170</xdr:rowOff>
    </xdr:to>
    <xdr:sp macro="" textlink="">
      <xdr:nvSpPr>
        <xdr:cNvPr id="28" name="Textfeld 27">
          <a:extLst>
            <a:ext uri="{FF2B5EF4-FFF2-40B4-BE49-F238E27FC236}">
              <a16:creationId xmlns:a16="http://schemas.microsoft.com/office/drawing/2014/main" id="{305654B0-2E0C-445F-9787-EF1E3C81DBA8}"/>
            </a:ext>
          </a:extLst>
        </xdr:cNvPr>
        <xdr:cNvSpPr txBox="1"/>
      </xdr:nvSpPr>
      <xdr:spPr>
        <a:xfrm>
          <a:off x="2013857" y="5524498"/>
          <a:ext cx="332014"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ρ</a:t>
          </a:r>
          <a:r>
            <a:rPr lang="de-DE" sz="1100" baseline="-25000"/>
            <a:t>k,2</a:t>
          </a:r>
          <a:r>
            <a:rPr lang="de-DE" sz="1100" baseline="0"/>
            <a:t>=</a:t>
          </a:r>
        </a:p>
      </xdr:txBody>
    </xdr:sp>
    <xdr:clientData/>
  </xdr:twoCellAnchor>
  <xdr:twoCellAnchor>
    <xdr:from>
      <xdr:col>2</xdr:col>
      <xdr:colOff>348342</xdr:colOff>
      <xdr:row>39</xdr:row>
      <xdr:rowOff>16326</xdr:rowOff>
    </xdr:from>
    <xdr:to>
      <xdr:col>2</xdr:col>
      <xdr:colOff>740228</xdr:colOff>
      <xdr:row>39</xdr:row>
      <xdr:rowOff>185055</xdr:rowOff>
    </xdr:to>
    <xdr:sp macro="" textlink="">
      <xdr:nvSpPr>
        <xdr:cNvPr id="29" name="Textfeld 28">
          <a:extLst>
            <a:ext uri="{FF2B5EF4-FFF2-40B4-BE49-F238E27FC236}">
              <a16:creationId xmlns:a16="http://schemas.microsoft.com/office/drawing/2014/main" id="{3AECC014-9BCD-4140-BE40-B05A8AD66E47}"/>
            </a:ext>
          </a:extLst>
        </xdr:cNvPr>
        <xdr:cNvSpPr txBox="1"/>
      </xdr:nvSpPr>
      <xdr:spPr>
        <a:xfrm>
          <a:off x="1872342" y="5747655"/>
          <a:ext cx="391886"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ρ</a:t>
          </a:r>
          <a:r>
            <a:rPr lang="de-DE" sz="1100" baseline="-25000"/>
            <a:t>k,2,zul</a:t>
          </a:r>
          <a:r>
            <a:rPr lang="de-DE" sz="1100" baseline="0"/>
            <a:t>=</a:t>
          </a:r>
        </a:p>
      </xdr:txBody>
    </xdr:sp>
    <xdr:clientData/>
  </xdr:twoCellAnchor>
  <xdr:twoCellAnchor>
    <xdr:from>
      <xdr:col>2</xdr:col>
      <xdr:colOff>538843</xdr:colOff>
      <xdr:row>40</xdr:row>
      <xdr:rowOff>16328</xdr:rowOff>
    </xdr:from>
    <xdr:to>
      <xdr:col>3</xdr:col>
      <xdr:colOff>21772</xdr:colOff>
      <xdr:row>40</xdr:row>
      <xdr:rowOff>185057</xdr:rowOff>
    </xdr:to>
    <xdr:sp macro="" textlink="">
      <xdr:nvSpPr>
        <xdr:cNvPr id="33" name="Textfeld 32">
          <a:extLst>
            <a:ext uri="{FF2B5EF4-FFF2-40B4-BE49-F238E27FC236}">
              <a16:creationId xmlns:a16="http://schemas.microsoft.com/office/drawing/2014/main" id="{30DC2BE2-AADE-40BD-B8E9-4C76DE5B3732}"/>
            </a:ext>
          </a:extLst>
        </xdr:cNvPr>
        <xdr:cNvSpPr txBox="1"/>
      </xdr:nvSpPr>
      <xdr:spPr>
        <a:xfrm>
          <a:off x="2062843" y="5959928"/>
          <a:ext cx="244929"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l-GR" sz="1100"/>
            <a:t>α</a:t>
          </a:r>
          <a:r>
            <a:rPr lang="de-DE" sz="1100" baseline="-25000"/>
            <a:t>2</a:t>
          </a:r>
          <a:r>
            <a:rPr lang="de-DE" sz="1100" baseline="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1657350</xdr:colOff>
      <xdr:row>25</xdr:row>
      <xdr:rowOff>104775</xdr:rowOff>
    </xdr:to>
    <xdr:pic>
      <xdr:nvPicPr>
        <xdr:cNvPr id="2" name="x_x_0.7kcx9fozi9">
          <a:extLst>
            <a:ext uri="{FF2B5EF4-FFF2-40B4-BE49-F238E27FC236}">
              <a16:creationId xmlns:a16="http://schemas.microsoft.com/office/drawing/2014/main" id="{9138D690-6BAE-833E-24FF-DA4D87AEF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515225"/>
          <a:ext cx="16573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1419225</xdr:colOff>
      <xdr:row>40</xdr:row>
      <xdr:rowOff>180975</xdr:rowOff>
    </xdr:to>
    <xdr:pic>
      <xdr:nvPicPr>
        <xdr:cNvPr id="3" name="x_x_x_x_Bild 6">
          <a:extLst>
            <a:ext uri="{FF2B5EF4-FFF2-40B4-BE49-F238E27FC236}">
              <a16:creationId xmlns:a16="http://schemas.microsoft.com/office/drawing/2014/main" id="{2ED4B7FF-F30E-BEFB-B26F-568575D654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11239500"/>
          <a:ext cx="14192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xdr:colOff>
      <xdr:row>20</xdr:row>
      <xdr:rowOff>145596</xdr:rowOff>
    </xdr:from>
    <xdr:to>
      <xdr:col>13</xdr:col>
      <xdr:colOff>628649</xdr:colOff>
      <xdr:row>31</xdr:row>
      <xdr:rowOff>99039</xdr:rowOff>
    </xdr:to>
    <xdr:pic>
      <xdr:nvPicPr>
        <xdr:cNvPr id="2" name="Grafik 1">
          <a:extLst>
            <a:ext uri="{FF2B5EF4-FFF2-40B4-BE49-F238E27FC236}">
              <a16:creationId xmlns:a16="http://schemas.microsoft.com/office/drawing/2014/main" id="{42E721C4-CFD1-45E4-8A2D-E841783F810C}"/>
            </a:ext>
          </a:extLst>
        </xdr:cNvPr>
        <xdr:cNvPicPr>
          <a:picLocks noChangeAspect="1"/>
        </xdr:cNvPicPr>
      </xdr:nvPicPr>
      <xdr:blipFill>
        <a:blip xmlns:r="http://schemas.openxmlformats.org/officeDocument/2006/relationships" r:embed="rId1"/>
        <a:stretch>
          <a:fillRect/>
        </a:stretch>
      </xdr:blipFill>
      <xdr:spPr>
        <a:xfrm>
          <a:off x="6810375" y="3765096"/>
          <a:ext cx="4371974" cy="2048943"/>
        </a:xfrm>
        <a:prstGeom prst="rect">
          <a:avLst/>
        </a:prstGeom>
      </xdr:spPr>
    </xdr:pic>
    <xdr:clientData/>
  </xdr:twoCellAnchor>
  <xdr:twoCellAnchor editAs="oneCell">
    <xdr:from>
      <xdr:col>10</xdr:col>
      <xdr:colOff>130626</xdr:colOff>
      <xdr:row>2</xdr:row>
      <xdr:rowOff>85725</xdr:rowOff>
    </xdr:from>
    <xdr:to>
      <xdr:col>15</xdr:col>
      <xdr:colOff>32082</xdr:colOff>
      <xdr:row>18</xdr:row>
      <xdr:rowOff>43935</xdr:rowOff>
    </xdr:to>
    <xdr:pic>
      <xdr:nvPicPr>
        <xdr:cNvPr id="3" name="Grafik 2">
          <a:extLst>
            <a:ext uri="{FF2B5EF4-FFF2-40B4-BE49-F238E27FC236}">
              <a16:creationId xmlns:a16="http://schemas.microsoft.com/office/drawing/2014/main" id="{A4D56B9B-1356-414A-93E3-98AF0BC8C6B3}"/>
            </a:ext>
          </a:extLst>
        </xdr:cNvPr>
        <xdr:cNvPicPr>
          <a:picLocks noChangeAspect="1"/>
        </xdr:cNvPicPr>
      </xdr:nvPicPr>
      <xdr:blipFill>
        <a:blip xmlns:r="http://schemas.openxmlformats.org/officeDocument/2006/relationships" r:embed="rId2"/>
        <a:stretch>
          <a:fillRect/>
        </a:stretch>
      </xdr:blipFill>
      <xdr:spPr>
        <a:xfrm>
          <a:off x="8398326" y="466725"/>
          <a:ext cx="3711456" cy="3006210"/>
        </a:xfrm>
        <a:prstGeom prst="rect">
          <a:avLst/>
        </a:prstGeom>
      </xdr:spPr>
    </xdr:pic>
    <xdr:clientData/>
  </xdr:twoCellAnchor>
  <xdr:twoCellAnchor editAs="oneCell">
    <xdr:from>
      <xdr:col>7</xdr:col>
      <xdr:colOff>667396</xdr:colOff>
      <xdr:row>34</xdr:row>
      <xdr:rowOff>89808</xdr:rowOff>
    </xdr:from>
    <xdr:to>
      <xdr:col>14</xdr:col>
      <xdr:colOff>602953</xdr:colOff>
      <xdr:row>41</xdr:row>
      <xdr:rowOff>22417</xdr:rowOff>
    </xdr:to>
    <xdr:pic>
      <xdr:nvPicPr>
        <xdr:cNvPr id="4" name="Grafik 3">
          <a:extLst>
            <a:ext uri="{FF2B5EF4-FFF2-40B4-BE49-F238E27FC236}">
              <a16:creationId xmlns:a16="http://schemas.microsoft.com/office/drawing/2014/main" id="{C76AA890-432D-4BC1-B7F7-64D08E2337A7}"/>
            </a:ext>
          </a:extLst>
        </xdr:cNvPr>
        <xdr:cNvPicPr>
          <a:picLocks noChangeAspect="1"/>
        </xdr:cNvPicPr>
      </xdr:nvPicPr>
      <xdr:blipFill>
        <a:blip xmlns:r="http://schemas.openxmlformats.org/officeDocument/2006/relationships" r:embed="rId3"/>
        <a:stretch>
          <a:fillRect/>
        </a:stretch>
      </xdr:blipFill>
      <xdr:spPr>
        <a:xfrm>
          <a:off x="6649096" y="6376308"/>
          <a:ext cx="5269557" cy="12661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0E256C-62C5-4A3D-8D68-67E3EB174DC2}" name="Holzwerkstoffe" displayName="Holzwerkstoffe" ref="B3:H9" totalsRowShown="0">
  <autoFilter ref="B3:H9" xr:uid="{B80E256C-62C5-4A3D-8D68-67E3EB174DC2}"/>
  <tableColumns count="7">
    <tableColumn id="1" xr3:uid="{7CCE1165-3929-4E06-BC1D-52AB41121CA8}" name="Material"/>
    <tableColumn id="2" xr3:uid="{087774EC-DB10-405E-B470-E39FE62A685E}" name="Norm"/>
    <tableColumn id="3" xr3:uid="{DDB4C818-5EC8-41DA-BB5B-F0AC13ACC92E}" name="Mindestdichte"/>
    <tableColumn id="4" xr3:uid="{4E111772-9AEE-44D8-9DA3-C164210F2ADE}" name="Maximaldichte"/>
    <tableColumn id="5" xr3:uid="{9889FCF8-C94D-4DB5-A388-8121BB155058}" name="Dichtebereich" dataDxfId="5">
      <calculatedColumnFormula>_xlfn.CONCAT("",TEXT(D4,"0"),"-",TEXT(E4,"0"))</calculatedColumnFormula>
    </tableColumn>
    <tableColumn id="6" xr3:uid="{CCABEA5C-A2FF-4397-A6BE-E32D286D9FA6}" name="english"/>
    <tableColumn id="7" xr3:uid="{D5414CEB-DB2C-447E-9E6E-7AB9F31B0002}" name="Ausgabetext" dataDxfId="4">
      <calculatedColumnFormula>IF(sprache="english",Holzwerkstoffe[[#This Row],[english]],Holzwerkstoffe[[#This Row],[Material]])</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3F8E4D-ED31-4CC1-A431-3D77937D3E38}" name="LignoLocNaegel" displayName="LignoLocNaegel" ref="B12:H15" totalsRowShown="0">
  <autoFilter ref="B12:H15" xr:uid="{0A3F8E4D-ED31-4CC1-A431-3D77937D3E38}"/>
  <tableColumns count="7">
    <tableColumn id="1" xr3:uid="{1946CDB8-17C2-4A08-8AC3-906C8530847D}" name="d"/>
    <tableColumn id="2" xr3:uid="{AF3C786C-D6F4-4D02-9D89-04328DE1606C}" name="Lmin"/>
    <tableColumn id="3" xr3:uid="{5999D619-FB8C-48F7-B2EA-3FD9E669C5DE}" name="Lmax"/>
    <tableColumn id="4" xr3:uid="{242B6F89-7542-4A74-A676-5451C5AF3421}" name="Text">
      <calculatedColumnFormula>_xlfn.CONCAT("",TEXT(C13,"0"),"-",TEXT(D13,"0"))</calculatedColumnFormula>
    </tableColumn>
    <tableColumn id="5" xr3:uid="{ED8E73F7-83EF-4769-927D-7763E5D6DC3C}" name="Muk[Nmm]"/>
    <tableColumn id="6" xr3:uid="{1EE9663E-E960-4158-A9D7-2C785A25426C}" name="TitelD"/>
    <tableColumn id="7" xr3:uid="{C07768C7-A741-47BD-B919-6559716C57E6}" name="Titel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BB09E-7D2C-42BC-AC87-F50F71470E15}" name="kmod" displayName="kmod" ref="B19:F24" totalsRowShown="0">
  <autoFilter ref="B19:F24" xr:uid="{1C7BB09E-7D2C-42BC-AC87-F50F71470E15}"/>
  <tableColumns count="5">
    <tableColumn id="1" xr3:uid="{2F06AE4A-8D7D-45A4-984A-B695A230BCE8}" name="Situation"/>
    <tableColumn id="2" xr3:uid="{354C66FD-69C5-4588-84D6-A401DDB22D02}" name="kmod,M"/>
    <tableColumn id="3" xr3:uid="{71D4F085-928D-4152-A345-056A4322BA93}" name="kmod,ax"/>
    <tableColumn id="4" xr3:uid="{20448A7F-F8DC-471E-98D0-F3BBB85B6BEF}" name="english"/>
    <tableColumn id="5" xr3:uid="{4D327979-2A6F-44C5-B267-3042A5C0EAE5}" name="Ausgabetext" dataDxfId="3">
      <calculatedColumnFormula>IF(sprache="english",kmod[[#This Row],[english]],kmod[[#This Row],[Situation]])</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biga-bauingenieure.de/" TargetMode="External"/><Relationship Id="rId2" Type="http://schemas.openxmlformats.org/officeDocument/2006/relationships/hyperlink" Target="mailto:info@biga-bauingenieure.de" TargetMode="External"/><Relationship Id="rId1" Type="http://schemas.openxmlformats.org/officeDocument/2006/relationships/hyperlink" Target="http://www.beck-fasten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3.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2DAD6-490A-43C3-BA91-A49C12F61033}">
  <sheetPr codeName="Tabelle1"/>
  <dimension ref="A1:J190"/>
  <sheetViews>
    <sheetView tabSelected="1" view="pageBreakPreview" zoomScale="130" zoomScaleNormal="85" zoomScaleSheetLayoutView="130" workbookViewId="0">
      <selection activeCell="N16" sqref="N16"/>
    </sheetView>
  </sheetViews>
  <sheetFormatPr baseColWidth="10" defaultColWidth="11.42578125" defaultRowHeight="15"/>
  <cols>
    <col min="1" max="16384" width="11.42578125" style="2"/>
  </cols>
  <sheetData>
    <row r="1" spans="1:7" ht="42.75" customHeight="1">
      <c r="A1" s="49" t="str">
        <f>IF(sprache="english","load-carrying capacity of a LIGNLOC® nail                                                                        in accordance with ETA-23/0041","Berechnung der Tragfähigkeit eines LIGNOLOC® Nagels                                                                                           gemäß ETA-23/0041")</f>
        <v>Berechnung der Tragfähigkeit eines LIGNOLOC® Nagels                                                                                           gemäß ETA-23/0041</v>
      </c>
      <c r="B1" s="49"/>
      <c r="C1" s="49"/>
      <c r="D1" s="49"/>
      <c r="E1" s="49"/>
      <c r="F1" s="49"/>
      <c r="G1" s="49"/>
    </row>
    <row r="2" spans="1:7" ht="17.100000000000001" customHeight="1">
      <c r="A2" s="1"/>
      <c r="F2" s="19"/>
    </row>
    <row r="3" spans="1:7" ht="17.100000000000001" customHeight="1">
      <c r="A3" s="1"/>
      <c r="C3" s="3" t="str">
        <f>IF(sprache="english","language selection:","Sprachauswahl:")</f>
        <v>Sprachauswahl:</v>
      </c>
      <c r="D3" s="29" t="s">
        <v>100</v>
      </c>
    </row>
    <row r="4" spans="1:7" ht="17.100000000000001" customHeight="1">
      <c r="A4" s="1" t="str">
        <f>IF(sprache="english","Use permitted only with acceptance of conditions stateted on 'Licence' sheet.","Nutzung nur zulässig bei Zustimmung zu den Bedingungen auf Blatt 'Lizenz'.")</f>
        <v>Nutzung nur zulässig bei Zustimmung zu den Bedingungen auf Blatt 'Lizenz'.</v>
      </c>
      <c r="C4" s="3"/>
      <c r="D4" s="3"/>
      <c r="E4" s="3"/>
      <c r="F4" s="3"/>
    </row>
    <row r="5" spans="1:7" ht="17.100000000000001" customHeight="1">
      <c r="A5" s="1" t="str">
        <f>IF(sprache="english","All information provided without warranty.","Alle Angaben ohne Gewähr.")</f>
        <v>Alle Angaben ohne Gewähr.</v>
      </c>
      <c r="C5" s="3"/>
      <c r="D5" s="3"/>
      <c r="E5" s="3"/>
      <c r="F5" s="3"/>
    </row>
    <row r="6" spans="1:7" ht="17.100000000000001" customHeight="1"/>
    <row r="7" spans="1:7" ht="17.100000000000001" customHeight="1">
      <c r="A7" s="31" t="str">
        <f>IF(sprache="english","basic informations:","Grundlegende Informationen zum Nagel:")</f>
        <v>Grundlegende Informationen zum Nagel:</v>
      </c>
      <c r="B7" s="32"/>
      <c r="C7" s="32"/>
      <c r="D7" s="32"/>
      <c r="E7" s="32"/>
      <c r="F7" s="32"/>
      <c r="G7" s="32"/>
    </row>
    <row r="8" spans="1:7" ht="17.100000000000001" customHeight="1"/>
    <row r="9" spans="1:7" ht="17.100000000000001" customHeight="1">
      <c r="C9" s="3" t="str">
        <f>IF(sprache="english","diameter: d= ","Durchmesser: d= ")</f>
        <v xml:space="preserve">Durchmesser: d= </v>
      </c>
      <c r="D9" s="29">
        <v>4.7</v>
      </c>
      <c r="E9" s="2" t="s">
        <v>0</v>
      </c>
    </row>
    <row r="10" spans="1:7" ht="17.100000000000001" customHeight="1">
      <c r="C10" s="3" t="str">
        <f>IF(sprache="english","permissible nail length: L= ","Zulässige Nagellänge: L= ")</f>
        <v xml:space="preserve">Zulässige Nagellänge: L= </v>
      </c>
      <c r="D10" s="3" t="str">
        <f>_xlfn.XLOOKUP(D9,LignoLocNaegel[d],LignoLocNaegel[Text],,0)</f>
        <v>65-89</v>
      </c>
      <c r="E10" s="2" t="s">
        <v>0</v>
      </c>
    </row>
    <row r="11" spans="1:7" ht="17.100000000000001" customHeight="1">
      <c r="C11" s="3" t="str">
        <f>IF(sprache="english","load-duration: ","Lasteinwirkungsdauer: ")</f>
        <v xml:space="preserve">Lasteinwirkungsdauer: </v>
      </c>
      <c r="D11" s="30" t="s">
        <v>4</v>
      </c>
      <c r="F11" s="12" t="str">
        <f>_xlfn.XLOOKUP(D11,kmod[Situation],kmod[Situation],_xlfn.XLOOKUP(D11,kmod[english],kmod[Situation],0,0),0)</f>
        <v>ständig</v>
      </c>
    </row>
    <row r="12" spans="1:7" ht="17.100000000000001" customHeight="1">
      <c r="C12" s="4" t="s">
        <v>23</v>
      </c>
      <c r="D12" s="29">
        <v>1.3</v>
      </c>
    </row>
    <row r="13" spans="1:7" ht="17.100000000000001" customHeight="1"/>
    <row r="14" spans="1:7" ht="17.100000000000001" customHeight="1">
      <c r="B14" s="3" t="s">
        <v>1</v>
      </c>
      <c r="C14" s="5">
        <f>IF(D9=2.8,0.7,IF(D9=3.7,1.2,IF(D9=4.7,1.4,2)))</f>
        <v>1.4</v>
      </c>
      <c r="D14" s="2" t="s">
        <v>2</v>
      </c>
      <c r="E14" s="3" t="s">
        <v>11</v>
      </c>
      <c r="F14" s="9">
        <f>_xlfn.XLOOKUP(F11,kmod[Situation],kmod[kmod,ax],,0)</f>
        <v>0</v>
      </c>
    </row>
    <row r="15" spans="1:7" ht="17.100000000000001" customHeight="1">
      <c r="B15" s="3" t="s">
        <v>3</v>
      </c>
      <c r="C15" s="5">
        <f>IF(D9=2.8,5,7)</f>
        <v>7</v>
      </c>
      <c r="D15" s="2" t="s">
        <v>15</v>
      </c>
      <c r="E15" s="3" t="s">
        <v>12</v>
      </c>
      <c r="F15" s="9">
        <f>_xlfn.XLOOKUP(F11,kmod[Situation],kmod[kmod,M],,0)</f>
        <v>0.35</v>
      </c>
    </row>
    <row r="16" spans="1:7" ht="17.100000000000001" customHeight="1">
      <c r="B16" s="3" t="s">
        <v>20</v>
      </c>
      <c r="C16" s="6">
        <f>IF(D9=2.8,700,IF(D9=3.7,1200,IF(D9=4.7,2200,3600)))</f>
        <v>2200</v>
      </c>
      <c r="D16" s="2" t="s">
        <v>21</v>
      </c>
    </row>
    <row r="17" spans="1:7" ht="17.100000000000001" customHeight="1">
      <c r="B17" s="3"/>
      <c r="C17" s="6"/>
    </row>
    <row r="18" spans="1:7" ht="17.100000000000001" customHeight="1">
      <c r="B18" s="3"/>
      <c r="C18" s="6">
        <f>C16*F15/D12</f>
        <v>592.30769230769226</v>
      </c>
      <c r="D18" s="2" t="s">
        <v>21</v>
      </c>
    </row>
    <row r="19" spans="1:7" ht="17.100000000000001" customHeight="1">
      <c r="B19" s="3"/>
      <c r="C19" s="6"/>
    </row>
    <row r="20" spans="1:7" ht="17.100000000000001" customHeight="1">
      <c r="B20" s="3"/>
      <c r="C20" s="6"/>
    </row>
    <row r="21" spans="1:7" ht="17.100000000000001" customHeight="1"/>
    <row r="22" spans="1:7" ht="17.100000000000001" customHeight="1">
      <c r="A22" s="31" t="str">
        <f>IF(sprache="english","member 1 (nail head side):","Bauteil 1 (Seite des Nagelkopfes):")</f>
        <v>Bauteil 1 (Seite des Nagelkopfes):</v>
      </c>
      <c r="B22" s="32"/>
      <c r="C22" s="32"/>
      <c r="D22" s="32"/>
      <c r="E22" s="32"/>
      <c r="F22" s="32"/>
      <c r="G22" s="32"/>
    </row>
    <row r="23" spans="1:7" ht="17.100000000000001" customHeight="1">
      <c r="A23" s="14"/>
    </row>
    <row r="24" spans="1:7" ht="17.100000000000001" customHeight="1">
      <c r="C24" s="3" t="str">
        <f>IF(sprache="english","material:","Material:")</f>
        <v>Material:</v>
      </c>
      <c r="D24" s="29" t="s">
        <v>34</v>
      </c>
      <c r="F24" s="13" t="str">
        <f>_xlfn.XLOOKUP(D24,Holzwerkstoffe[Material],Holzwerkstoffe[Material],_xlfn.XLOOKUP(D24,Holzwerkstoffe[english],Holzwerkstoffe[Material],0,0),0)</f>
        <v>Massivolzplatte</v>
      </c>
    </row>
    <row r="25" spans="1:7" ht="17.100000000000001" customHeight="1">
      <c r="C25" s="3" t="str">
        <f>IF(sprache="english","standard:","Norm:")</f>
        <v>Norm:</v>
      </c>
      <c r="D25" s="2" t="str">
        <f>_xlfn.XLOOKUP(F24,Holzwerkstoffe[Material],Holzwerkstoffe[Norm],,0)</f>
        <v>EN 13353, EN 13986 oder ETA</v>
      </c>
    </row>
    <row r="26" spans="1:7" ht="17.100000000000001" customHeight="1">
      <c r="C26" s="3" t="str">
        <f>IF(sprache="english","penetration depth:      ","Eindringtiefe:      ")</f>
        <v xml:space="preserve">Eindringtiefe:      </v>
      </c>
      <c r="D26" s="29">
        <v>40</v>
      </c>
      <c r="E26" s="2" t="s">
        <v>0</v>
      </c>
    </row>
    <row r="27" spans="1:7" ht="17.100000000000001" customHeight="1">
      <c r="C27" s="3" t="str">
        <f>IF(sprache="english","penetration depth:         ","char. Rohdichte:         ")</f>
        <v xml:space="preserve">char. Rohdichte:         </v>
      </c>
      <c r="D27" s="29">
        <v>360</v>
      </c>
      <c r="E27" s="2" t="s">
        <v>13</v>
      </c>
    </row>
    <row r="28" spans="1:7" ht="17.100000000000001" customHeight="1">
      <c r="C28" s="3" t="str">
        <f>IF(sprache="english","perm. density:             ","zul. Rohdichte:              ")</f>
        <v xml:space="preserve">zul. Rohdichte:              </v>
      </c>
      <c r="D28" s="3" t="str">
        <f>_xlfn.XLOOKUP(F24,Holzwerkstoffe[Material],Holzwerkstoffe[Dichtebereich],,0)</f>
        <v>400-700</v>
      </c>
      <c r="E28" s="2" t="s">
        <v>13</v>
      </c>
    </row>
    <row r="29" spans="1:7" ht="17.100000000000001" customHeight="1">
      <c r="C29" s="3" t="str">
        <f>IF(sprache="english","angle between force and grain:       ","Kraft-Faser-Winkel:       ")</f>
        <v xml:space="preserve">Kraft-Faser-Winkel:       </v>
      </c>
      <c r="D29" s="29">
        <v>0</v>
      </c>
      <c r="E29" s="2" t="s">
        <v>14</v>
      </c>
    </row>
    <row r="30" spans="1:7" ht="17.100000000000001" customHeight="1">
      <c r="C30" s="3" t="s">
        <v>16</v>
      </c>
      <c r="D30" s="29">
        <v>0.8</v>
      </c>
    </row>
    <row r="31" spans="1:7" ht="17.100000000000001" customHeight="1">
      <c r="C31" s="4" t="s">
        <v>17</v>
      </c>
      <c r="D31" s="29">
        <v>1.3</v>
      </c>
    </row>
    <row r="32" spans="1:7" ht="17.100000000000001" customHeight="1">
      <c r="B32" s="10" t="str">
        <f>_xlfn.CONCAT(IF(_t1+_t2&lt;_xlfn.XLOOKUP(d,LignoLocNaegel[d],LignoLocNaegel[Lmin],,0),IF(sprache="english","sum of penetration depths below permissible nail length!","Summe der Eindringtiefen unterschreitet zulässige Nagellänge!"),IF(_t1+_t2&gt;_xlfn.XLOOKUP(d,LignoLocNaegel[d],LignoLocNaegel[Lmax],,0),IF(sprache="english","sum of penetration depths exceeds permissible nail length!","Summe der Eindringtiefen überschreitet zulässige Nagellänge!"),"")),IF(OR(_rho1&lt;_xlfn.XLOOKUP(F24,Holzwerkstoffe[Material],Holzwerkstoffe[Mindestdichte],,0),_rho1&gt;_xlfn.XLOOKUP(F24,Holzwerkstoffe[Material],Holzwerkstoffe[Maximaldichte],,0)),IF(sprache="english"," density out of bounds."," Rohdichte unzulässig."),""))</f>
        <v xml:space="preserve"> Rohdichte unzulässig.</v>
      </c>
    </row>
    <row r="33" spans="1:7" ht="17.100000000000001" customHeight="1"/>
    <row r="34" spans="1:7" ht="17.100000000000001" customHeight="1">
      <c r="A34" s="31" t="str">
        <f>IF(sprache="english","member 2 (nail point side):","Bauteil 2 (Seite der Nagelspitze):")</f>
        <v>Bauteil 2 (Seite der Nagelspitze):</v>
      </c>
      <c r="B34" s="32"/>
      <c r="C34" s="32"/>
      <c r="D34" s="32"/>
      <c r="E34" s="32"/>
      <c r="F34" s="32"/>
      <c r="G34" s="32"/>
    </row>
    <row r="35" spans="1:7" ht="17.100000000000001" customHeight="1">
      <c r="A35" s="14"/>
    </row>
    <row r="36" spans="1:7" ht="17.100000000000001" customHeight="1">
      <c r="C36" s="3" t="str">
        <f>IF(sprache="english","material:","Material:")</f>
        <v>Material:</v>
      </c>
      <c r="D36" s="29" t="s">
        <v>45</v>
      </c>
      <c r="F36" s="13" t="str">
        <f>_xlfn.XLOOKUP(D36,Holzwerkstoffe[Material],Holzwerkstoffe[Material],_xlfn.XLOOKUP(D36,Holzwerkstoffe[english],Holzwerkstoffe[Material],0,0),0)</f>
        <v>Vollholz</v>
      </c>
    </row>
    <row r="37" spans="1:7" ht="17.100000000000001" customHeight="1">
      <c r="C37" s="3" t="str">
        <f>IF(sprache="english","standard:","Norm:")</f>
        <v>Norm:</v>
      </c>
      <c r="D37" s="2" t="str">
        <f>_xlfn.XLOOKUP(F36,Holzwerkstoffe[Material],Holzwerkstoffe[Norm],,0)</f>
        <v>DIN EN 338</v>
      </c>
    </row>
    <row r="38" spans="1:7" ht="17.100000000000001" customHeight="1">
      <c r="C38" s="3" t="str">
        <f>IF(sprache="english","penetration depth:      ","Eindringtiefe:      ")</f>
        <v xml:space="preserve">Eindringtiefe:      </v>
      </c>
      <c r="D38" s="29">
        <v>30</v>
      </c>
      <c r="E38" s="2" t="s">
        <v>0</v>
      </c>
    </row>
    <row r="39" spans="1:7" ht="17.100000000000001" customHeight="1">
      <c r="C39" s="3" t="str">
        <f>IF(sprache="english","penetration depth:         ","char. Rohdichte:         ")</f>
        <v xml:space="preserve">char. Rohdichte:         </v>
      </c>
      <c r="D39" s="29">
        <v>350</v>
      </c>
      <c r="E39" s="2" t="s">
        <v>13</v>
      </c>
    </row>
    <row r="40" spans="1:7" ht="17.100000000000001" customHeight="1">
      <c r="C40" s="3" t="str">
        <f>IF(sprache="english","perm. density:             ","zul. Rohdichte:              ")</f>
        <v xml:space="preserve">zul. Rohdichte:              </v>
      </c>
      <c r="D40" s="3" t="str">
        <f>_xlfn.XLOOKUP(F36,Holzwerkstoffe[Material],Holzwerkstoffe[Dichtebereich],,0)</f>
        <v>310-460</v>
      </c>
      <c r="E40" s="2" t="s">
        <v>13</v>
      </c>
    </row>
    <row r="41" spans="1:7" ht="17.100000000000001" customHeight="1">
      <c r="C41" s="3" t="str">
        <f>IF(sprache="english","angle between force and grain:       ","Kraft-Faser-Winkel:       ")</f>
        <v xml:space="preserve">Kraft-Faser-Winkel:       </v>
      </c>
      <c r="D41" s="29">
        <v>90</v>
      </c>
      <c r="E41" s="2" t="s">
        <v>14</v>
      </c>
    </row>
    <row r="42" spans="1:7" ht="17.100000000000001" customHeight="1">
      <c r="C42" s="3" t="s">
        <v>18</v>
      </c>
      <c r="D42" s="29">
        <v>0.9</v>
      </c>
    </row>
    <row r="43" spans="1:7" ht="17.100000000000001" customHeight="1">
      <c r="C43" s="4" t="s">
        <v>19</v>
      </c>
      <c r="D43" s="29">
        <v>1.3</v>
      </c>
    </row>
    <row r="44" spans="1:7" ht="17.100000000000001" customHeight="1">
      <c r="B44" s="10" t="str">
        <f>_xlfn.CONCAT(IF(_t1+_t2&lt;_xlfn.XLOOKUP(d,LignoLocNaegel[d],LignoLocNaegel[Lmin],,0),IF(sprache="english","sum of penetration depths below permissible nail length!","Summe der Eindringtiefen unterschreitet zulässige Nagellänge!"),IF(_t1+_t2&gt;_xlfn.XLOOKUP(d,LignoLocNaegel[d],LignoLocNaegel[Lmax],,0),IF(sprache="english","sum of penetration depths exceeds permissible nail lengths!","Summe der Eindringtiefen überschreitet zulässige Nagellänge!"),"")),IF(OR(_rho2&lt;_xlfn.XLOOKUP(F36,Holzwerkstoffe[Material],Holzwerkstoffe[Mindestdichte],,0),_rho2&gt;_xlfn.XLOOKUP(F36,Holzwerkstoffe[Material],Holzwerkstoffe[Maximaldichte],,0)),IF(sprache="english"," density out of bounds."," Rohdichte unzulässig."),""))</f>
        <v/>
      </c>
    </row>
    <row r="45" spans="1:7" ht="17.100000000000001" customHeight="1"/>
    <row r="46" spans="1:7" ht="17.100000000000001" customHeight="1">
      <c r="A46" s="31" t="s">
        <v>22</v>
      </c>
      <c r="B46" s="32"/>
      <c r="C46" s="32"/>
      <c r="D46" s="32"/>
      <c r="E46" s="32"/>
      <c r="F46" s="32"/>
      <c r="G46" s="32"/>
    </row>
    <row r="47" spans="1:7" ht="17.100000000000001" customHeight="1"/>
    <row r="48" spans="1:7" ht="17.100000000000001" customHeight="1">
      <c r="A48" s="2" t="str">
        <f>IF(sprache="english","embedding strength in member 1","Lochleibungsfestigkeit im Bauteil 1")</f>
        <v>Lochleibungsfestigkeit im Bauteil 1</v>
      </c>
    </row>
    <row r="49" spans="1:7" ht="17.100000000000001" customHeight="1"/>
    <row r="50" spans="1:7" ht="17.100000000000001" customHeight="1">
      <c r="F50" s="7">
        <f>(0.082*$D$27*POWER($D$9,-0.3))/((1.35+0.015*$D$9)*POWER(SIN($D$29*PI()/180),2)+POWER(COS($D$29*PI()/180),2))</f>
        <v>18.556112453930972</v>
      </c>
      <c r="G50" s="2" t="s">
        <v>15</v>
      </c>
    </row>
    <row r="51" spans="1:7" ht="17.100000000000001" customHeight="1"/>
    <row r="52" spans="1:7" ht="17.100000000000001" customHeight="1"/>
    <row r="53" spans="1:7" ht="17.100000000000001" customHeight="1">
      <c r="F53" s="7">
        <f>F50*D30/D31</f>
        <v>11.419146125495983</v>
      </c>
      <c r="G53" s="2" t="s">
        <v>15</v>
      </c>
    </row>
    <row r="54" spans="1:7" ht="17.100000000000001" customHeight="1"/>
    <row r="55" spans="1:7" ht="17.100000000000001" customHeight="1"/>
    <row r="56" spans="1:7" ht="17.100000000000001" customHeight="1">
      <c r="A56" s="2" t="str">
        <f>IF(sprache="english","embedding strength in member 2","Lochleibungsfestigkeit im Bauteil 2")</f>
        <v>Lochleibungsfestigkeit im Bauteil 2</v>
      </c>
    </row>
    <row r="57" spans="1:7" ht="17.100000000000001" customHeight="1"/>
    <row r="58" spans="1:7" ht="17.100000000000001" customHeight="1">
      <c r="F58" s="7">
        <f>(0.082*$D$39*POWER($D$9,-0.3))/((1.35+0.015*$D$9)*POWER(SIN($D$41*PI()/180),2)+POWER(COS($D$41*PI()/180),2))</f>
        <v>12.700221672485901</v>
      </c>
      <c r="G58" s="2" t="s">
        <v>15</v>
      </c>
    </row>
    <row r="59" spans="1:7" ht="17.100000000000001" customHeight="1"/>
    <row r="60" spans="1:7" ht="17.100000000000001" customHeight="1"/>
    <row r="61" spans="1:7" ht="17.100000000000001" customHeight="1">
      <c r="F61" s="7">
        <f>F58*D42/D43</f>
        <v>8.7924611578748539</v>
      </c>
      <c r="G61" s="2" t="s">
        <v>15</v>
      </c>
    </row>
    <row r="62" spans="1:7" ht="17.100000000000001" customHeight="1"/>
    <row r="63" spans="1:7" ht="17.100000000000001" customHeight="1"/>
    <row r="64" spans="1:7" ht="17.100000000000001" customHeight="1"/>
    <row r="65" spans="1:8" ht="17.100000000000001" customHeight="1">
      <c r="F65" s="7">
        <f>F61/F53</f>
        <v>0.76997536078845463</v>
      </c>
    </row>
    <row r="66" spans="1:8" ht="17.100000000000001" customHeight="1"/>
    <row r="67" spans="1:8" ht="17.100000000000001" customHeight="1"/>
    <row r="68" spans="1:8" ht="17.100000000000001" customHeight="1">
      <c r="A68" s="2" t="str">
        <f>IF(sprache="english","required thickness of member 1","Erforderliche Dicke des Bauteils 1")</f>
        <v>Erforderliche Dicke des Bauteils 1</v>
      </c>
      <c r="H68" s="8"/>
    </row>
    <row r="69" spans="1:8" ht="17.100000000000001" customHeight="1"/>
    <row r="70" spans="1:8" ht="17.100000000000001" customHeight="1"/>
    <row r="71" spans="1:8" ht="17.100000000000001" customHeight="1">
      <c r="F71" s="7">
        <f>(SQRT($F$65/(1+$F$65))+1)*SQRT((4*$C$18)/(0.75*$F$53*$D$9))</f>
        <v>12.732112320265943</v>
      </c>
      <c r="G71" s="2" t="s">
        <v>0</v>
      </c>
    </row>
    <row r="72" spans="1:8" ht="17.100000000000001" customHeight="1"/>
    <row r="73" spans="1:8" ht="17.100000000000001" customHeight="1"/>
    <row r="74" spans="1:8" ht="17.100000000000001" customHeight="1"/>
    <row r="75" spans="1:8" ht="17.100000000000001" customHeight="1">
      <c r="A75" s="2" t="str">
        <f>IF(sprache="english","required thickness of member 2","Erforderliche Dicke des Bauteils 2")</f>
        <v>Erforderliche Dicke des Bauteils 2</v>
      </c>
      <c r="H75" s="8"/>
    </row>
    <row r="76" spans="1:8" ht="17.100000000000001" customHeight="1"/>
    <row r="77" spans="1:8" ht="17.100000000000001" customHeight="1"/>
    <row r="78" spans="1:8" ht="17.100000000000001" customHeight="1">
      <c r="F78" s="7">
        <f>(SQRT(1/(1+$F$65))+1)*SQRT((4*$C$18)/(0.75*$F$61*$D$9))</f>
        <v>15.314983666355193</v>
      </c>
      <c r="G78" s="2" t="s">
        <v>0</v>
      </c>
    </row>
    <row r="79" spans="1:8" ht="17.100000000000001" customHeight="1"/>
    <row r="80" spans="1:8" ht="17.100000000000001" customHeight="1"/>
    <row r="81" spans="1:7" ht="17.100000000000001" customHeight="1"/>
    <row r="82" spans="1:7" ht="17.100000000000001" customHeight="1">
      <c r="A82" s="2" t="str">
        <f>IF(sprache="english","load-carrying capacity perpendicular to the axis","Tragfähigkeit rechtwinklig zur Achsrichtung")</f>
        <v>Tragfähigkeit rechtwinklig zur Achsrichtung</v>
      </c>
    </row>
    <row r="83" spans="1:7" ht="17.100000000000001" customHeight="1"/>
    <row r="84" spans="1:7" ht="17.100000000000001" customHeight="1"/>
    <row r="85" spans="1:7" ht="17.100000000000001" customHeight="1"/>
    <row r="86" spans="1:7" ht="17.100000000000001" customHeight="1">
      <c r="F86" s="11">
        <f>SQRT(2*F65/(1+F65))*SQRT(1.5*C18*F53*D9)*MIN(1,D26/F71,D38/F78)</f>
        <v>203.68303687404233</v>
      </c>
      <c r="G86" s="2" t="s">
        <v>24</v>
      </c>
    </row>
    <row r="87" spans="1:7" ht="17.100000000000001" customHeight="1"/>
    <row r="88" spans="1:7" ht="17.100000000000001" customHeight="1"/>
    <row r="89" spans="1:7" ht="17.100000000000001" customHeight="1">
      <c r="B89" s="10" t="str">
        <f>IF((IF(_t1+_t2&lt;_xlfn.XLOOKUP(d,LignoLocNaegel[d],LignoLocNaegel[Lmin],,0),1,IF(_t1+_t2&gt;_xlfn.XLOOKUP(d,LignoLocNaegel[d],LignoLocNaegel[Lmax],,0),1,0))+IF(OR(_rho1&lt;_xlfn.XLOOKUP(F24,Holzwerkstoffe[Material],Holzwerkstoffe[Mindestdichte],,0),_rho1&gt;_xlfn.XLOOKUP(F24,Holzwerkstoffe[Material],Holzwerkstoffe[Maximaldichte],,0),_rho2&lt;_xlfn.XLOOKUP(F36,Holzwerkstoffe[Material],Holzwerkstoffe[Mindestdichte],,0),_rho2&gt;_xlfn.XLOOKUP(F36,Holzwerkstoffe[Material],Holzwerkstoffe[Maximaldichte],,0)),1,0)),IF(sprache="english","boundary conditions not met. See above!","Randbedingungen nicht eingehalten (siehe oben)!"),"")</f>
        <v>Randbedingungen nicht eingehalten (siehe oben)!</v>
      </c>
    </row>
    <row r="90" spans="1:7" ht="17.100000000000001" customHeight="1"/>
    <row r="91" spans="1:7" ht="17.100000000000001" customHeight="1"/>
    <row r="92" spans="1:7" ht="17.100000000000001" customHeight="1">
      <c r="A92" s="31" t="str">
        <f>IF(sprache="english","withdrawl capacity","Ausziehtragfähigkeit:")</f>
        <v>Ausziehtragfähigkeit:</v>
      </c>
      <c r="B92" s="32"/>
      <c r="C92" s="32"/>
      <c r="D92" s="32"/>
      <c r="E92" s="32"/>
      <c r="F92" s="32"/>
      <c r="G92" s="32"/>
    </row>
    <row r="93" spans="1:7" ht="17.100000000000001" customHeight="1"/>
    <row r="94" spans="1:7" ht="17.100000000000001" customHeight="1">
      <c r="A94" s="2" t="str">
        <f>IF(sprache="english","control of penetration depths:","Kontrolle der Eindringtiefen: ")</f>
        <v xml:space="preserve">Kontrolle der Eindringtiefen: </v>
      </c>
    </row>
    <row r="95" spans="1:7" ht="17.100000000000001" customHeight="1"/>
    <row r="96" spans="1:7" ht="17.100000000000001" customHeight="1"/>
    <row r="97" spans="1:10" ht="17.100000000000001" customHeight="1">
      <c r="A97" s="2" t="str">
        <f>IF(sprache="english","nail head (member 1)","Nagelkopf (Bauteil 1): ")</f>
        <v xml:space="preserve">Nagelkopf (Bauteil 1): </v>
      </c>
      <c r="D97" s="2">
        <f>D26</f>
        <v>40</v>
      </c>
      <c r="E97" s="2" t="s">
        <v>0</v>
      </c>
    </row>
    <row r="98" spans="1:10" ht="17.100000000000001" customHeight="1">
      <c r="D98" s="2">
        <f>4*D9</f>
        <v>18.8</v>
      </c>
      <c r="E98" s="2" t="s">
        <v>0</v>
      </c>
    </row>
    <row r="99" spans="1:10" ht="17.100000000000001" customHeight="1"/>
    <row r="100" spans="1:10" ht="17.100000000000001" customHeight="1">
      <c r="B100" s="10" t="str">
        <f>IF(sprache="english",IF(D97&gt;=D98,"The penetration depth at the nail head is sufficient.","The penetratin depth at the nail head is insufficient."),IF(D97&gt;=D98,"Eine ausreichende Eindringtiefe am Nagelkopf ist vorhanden.","Eine ausreichende Eindringtiefe am Nagelkopf ist nicht vorhanden."))</f>
        <v>Eine ausreichende Eindringtiefe am Nagelkopf ist vorhanden.</v>
      </c>
    </row>
    <row r="101" spans="1:10" ht="17.100000000000001" customHeight="1"/>
    <row r="102" spans="1:10" ht="17.100000000000001" customHeight="1"/>
    <row r="103" spans="1:10" ht="17.100000000000001" customHeight="1">
      <c r="A103" s="2" t="str">
        <f>IF(sprache="english","nail point (member 2):","Nagelspitze (Bauteil 2): ")</f>
        <v xml:space="preserve">Nagelspitze (Bauteil 2): </v>
      </c>
      <c r="D103" s="2">
        <f>D38</f>
        <v>30</v>
      </c>
      <c r="E103" s="2" t="s">
        <v>0</v>
      </c>
    </row>
    <row r="104" spans="1:10" ht="17.100000000000001" customHeight="1">
      <c r="D104" s="2">
        <f>8*D9</f>
        <v>37.6</v>
      </c>
      <c r="E104" s="2" t="s">
        <v>0</v>
      </c>
    </row>
    <row r="105" spans="1:10" ht="17.100000000000001" customHeight="1"/>
    <row r="106" spans="1:10" ht="17.100000000000001" customHeight="1">
      <c r="B106" s="10" t="str">
        <f>IF(sprache="english",IF(D103&gt;=D104,"The penetration depth at the nail point is sufficient.","The penetratin depth at the nail point is insufficient."),IF(D103&gt;=D104,"Eine ausreichende Eindringtiefe an der Nagelspitze ist vorhanden.","Eine ausreichende Eindringtiefe an der Nagelspitze ist nicht vorhanden."))</f>
        <v>Eine ausreichende Eindringtiefe an der Nagelspitze ist nicht vorhanden.</v>
      </c>
    </row>
    <row r="107" spans="1:10" ht="17.100000000000001" customHeight="1"/>
    <row r="108" spans="1:10" ht="17.100000000000001" customHeight="1"/>
    <row r="109" spans="1:10" ht="17.100000000000001" customHeight="1">
      <c r="A109" s="2" t="str">
        <f>IF(sprache="english","withdrawl capacity on the nail head side (member 1)","Ausziehtragfähigkeit auf der Seite des Nagelkopfes (Bauteil 1)")</f>
        <v>Ausziehtragfähigkeit auf der Seite des Nagelkopfes (Bauteil 1)</v>
      </c>
      <c r="J109" s="16"/>
    </row>
    <row r="110" spans="1:10" ht="17.100000000000001" customHeight="1">
      <c r="J110" s="16"/>
    </row>
    <row r="111" spans="1:10" ht="17.100000000000001" customHeight="1"/>
    <row r="112" spans="1:10" ht="17.100000000000001" customHeight="1">
      <c r="F112" s="6">
        <f>MIN(1,D97/(8*D9))*C15*F14/D31*D9*D97*POWER(D27/350,0.8)</f>
        <v>0</v>
      </c>
      <c r="G112" s="2" t="s">
        <v>24</v>
      </c>
    </row>
    <row r="113" spans="1:8" ht="17.100000000000001" customHeight="1"/>
    <row r="114" spans="1:8" ht="17.100000000000001" customHeight="1"/>
    <row r="115" spans="1:8" ht="17.100000000000001" customHeight="1"/>
    <row r="116" spans="1:8" ht="17.100000000000001" customHeight="1">
      <c r="A116" s="2" t="str">
        <f>IF(sprache="english","withdrawl capacity on the nail point side (member 2)","Ausziehtragfähigkeit auf der Seite der Nagelspitze (Bauteil 2)")</f>
        <v>Ausziehtragfähigkeit auf der Seite der Nagelspitze (Bauteil 2)</v>
      </c>
    </row>
    <row r="117" spans="1:8" ht="17.100000000000001" customHeight="1"/>
    <row r="118" spans="1:8" ht="17.100000000000001" customHeight="1"/>
    <row r="119" spans="1:8" ht="17.100000000000001" customHeight="1">
      <c r="F119" s="6">
        <f>MIN(1,D103/(8*D9))*C15*F14/D43*D9*D103*POWER(D39/350,0.8)</f>
        <v>0</v>
      </c>
      <c r="G119" s="2" t="s">
        <v>24</v>
      </c>
      <c r="H119" s="8"/>
    </row>
    <row r="120" spans="1:8" ht="17.100000000000001" customHeight="1"/>
    <row r="121" spans="1:8" ht="17.100000000000001" customHeight="1"/>
    <row r="122" spans="1:8" ht="17.100000000000001" customHeight="1"/>
    <row r="123" spans="1:8" ht="17.100000000000001" customHeight="1">
      <c r="F123" s="11">
        <f>MIN(F112,F119)</f>
        <v>0</v>
      </c>
      <c r="G123" s="2" t="s">
        <v>24</v>
      </c>
    </row>
    <row r="124" spans="1:8" ht="17.100000000000001" customHeight="1"/>
    <row r="125" spans="1:8" ht="17.100000000000001" customHeight="1">
      <c r="B125" s="10" t="str">
        <f>IF((IF(_t1+_t2&lt;_xlfn.XLOOKUP(d,LignoLocNaegel[d],LignoLocNaegel[Lmin],,0),1,IF(_t1+_t2&gt;_xlfn.XLOOKUP(d,LignoLocNaegel[d],LignoLocNaegel[Lmax],,0),1,0))+IF(OR(_rho1&lt;_xlfn.XLOOKUP(F24,Holzwerkstoffe[Material],Holzwerkstoffe[Mindestdichte],,0),_rho1&gt;_xlfn.XLOOKUP(F24,Holzwerkstoffe[Material],Holzwerkstoffe[Maximaldichte],,0),_rho2&lt;_xlfn.XLOOKUP(F36,Holzwerkstoffe[Material],Holzwerkstoffe[Mindestdichte],,0),_rho2&gt;_xlfn.XLOOKUP(F36,Holzwerkstoffe[Material],Holzwerkstoffe[Maximaldichte],,0)),1,0)),IF(sprache="english","boundary conditions not met. See above!","Randbedingungen nicht eingehalten (siehe oben)!"),"")</f>
        <v>Randbedingungen nicht eingehalten (siehe oben)!</v>
      </c>
    </row>
    <row r="128" spans="1:8">
      <c r="A128" s="31" t="str">
        <f>IF(sprache="english","shear stiffness per shear plane:","Steifigkeit auf Abscheren je Fuge:")</f>
        <v>Steifigkeit auf Abscheren je Fuge:</v>
      </c>
      <c r="B128" s="32"/>
      <c r="C128" s="32"/>
      <c r="D128" s="32"/>
      <c r="E128" s="32"/>
      <c r="F128" s="32"/>
      <c r="G128" s="32"/>
    </row>
    <row r="130" spans="1:7">
      <c r="A130" s="2" t="str">
        <f>IF(sprache="english","embedding strength in member 1","Lochleibungsfestigkeit im Bauteil 1")</f>
        <v>Lochleibungsfestigkeit im Bauteil 1</v>
      </c>
    </row>
    <row r="132" spans="1:7">
      <c r="F132" s="7">
        <f>(0.082*$D$27*POWER($D$9,-0.3))/((1.35+0.015*$D$9)*POWER(SIN($D$29*PI()/180),2)+POWER(COS($D$29*PI()/180),2))</f>
        <v>18.556112453930972</v>
      </c>
      <c r="G132" s="2" t="s">
        <v>15</v>
      </c>
    </row>
    <row r="136" spans="1:7">
      <c r="A136" s="2" t="str">
        <f>IF(sprache="english","embedding strength in member 2","Lochleibungsfestigkeit im Bauteil 2")</f>
        <v>Lochleibungsfestigkeit im Bauteil 2</v>
      </c>
    </row>
    <row r="138" spans="1:7">
      <c r="F138" s="7">
        <f>(0.082*$D$39*POWER($D$9,-0.3))/((1.35+0.015*$D$9)*POWER(SIN($D$41*PI()/180),2)+POWER(COS($D$41*PI()/180),2))</f>
        <v>12.700221672485901</v>
      </c>
      <c r="G138" s="2" t="s">
        <v>15</v>
      </c>
    </row>
    <row r="139" spans="1:7">
      <c r="F139" s="7"/>
    </row>
    <row r="140" spans="1:7">
      <c r="F140" s="7"/>
    </row>
    <row r="141" spans="1:7">
      <c r="F141" s="7"/>
    </row>
    <row r="143" spans="1:7">
      <c r="F143" s="7">
        <f>F138/F132</f>
        <v>0.68442254292307092</v>
      </c>
    </row>
    <row r="145" spans="1:7">
      <c r="A145" s="2" t="str">
        <f>IF(sprache="english","required thickness of member 1","Erforderliche Dicke des Bauteils 1")</f>
        <v>Erforderliche Dicke des Bauteils 1</v>
      </c>
    </row>
    <row r="148" spans="1:7">
      <c r="F148" s="7">
        <f>(SQRT($F$143/(1+$F$143))+1)*SQRT((4*$C$16)/(0.75*$F$132*$D$9))</f>
        <v>18.992521586256714</v>
      </c>
      <c r="G148" s="2" t="s">
        <v>0</v>
      </c>
    </row>
    <row r="152" spans="1:7">
      <c r="A152" s="2" t="str">
        <f>IF(sprache="english","required thickness of member 2","Erforderliche Dicke des Bauteils 2")</f>
        <v>Erforderliche Dicke des Bauteils 2</v>
      </c>
    </row>
    <row r="155" spans="1:7">
      <c r="F155" s="7">
        <f>(SQRT(1/(1+$F$143))+1)*SQRT((4*$C$16)/(0.75*$F$138*$D$9))</f>
        <v>24.822919231579583</v>
      </c>
      <c r="G155" s="2" t="s">
        <v>0</v>
      </c>
    </row>
    <row r="159" spans="1:7">
      <c r="A159" s="2" t="str">
        <f>IF(sprache="english","load-carrying capacity perpendicular to the axis","Tragfähigkeit rechtwinklig zur Achsrichtung")</f>
        <v>Tragfähigkeit rechtwinklig zur Achsrichtung</v>
      </c>
    </row>
    <row r="163" spans="1:7">
      <c r="F163" s="11">
        <f>SQRT(2*$F$143/(1+$F$143))*SQRT(1.5*$C$16*$F$132*$D$9)*MIN(1,$D$26/$F$148,$D$38/$F$155)</f>
        <v>483.6164055660488</v>
      </c>
      <c r="G163" s="2" t="s">
        <v>24</v>
      </c>
    </row>
    <row r="167" spans="1:7">
      <c r="A167" s="2" t="str">
        <f>IF(sprache="english","stiffness perpendicular to the axis","Steifigkeit rechtwinklig zur Achsrichtung")</f>
        <v>Steifigkeit rechtwinklig zur Achsrichtung</v>
      </c>
    </row>
    <row r="169" spans="1:7">
      <c r="F169" s="11">
        <f>F163/0.3</f>
        <v>1612.0546852201628</v>
      </c>
      <c r="G169" s="1" t="s">
        <v>59</v>
      </c>
    </row>
    <row r="173" spans="1:7">
      <c r="A173" s="31" t="str">
        <f>IF(sprache="english","recommended nails:","Nagelempfehlung:")</f>
        <v>Nagelempfehlung:</v>
      </c>
      <c r="B173" s="32"/>
      <c r="C173" s="32"/>
      <c r="D173" s="32"/>
      <c r="E173" s="32"/>
      <c r="F173" s="32"/>
      <c r="G173" s="32"/>
    </row>
    <row r="176" spans="1:7">
      <c r="A176" s="2" t="str">
        <f>IF(sprache="english","recommended nails:","Nagelempfehlung:")</f>
        <v>Nagelempfehlung:</v>
      </c>
      <c r="C176" s="2" t="str">
        <f>_xlfn.CONCAT(_xlfn.XLOOKUP(d,LignoLocNaegel[d],IF(sprache="english",LignoLocNaegel[TitelE],LignoLocNaegel[TitelD]),"not found",0),", ",IF(sprache="english","length = ","Länge = "), TEXT(G179,"#"),"mm")</f>
        <v>LIGNOLOC® Holznägel 4.7, Länge = 75mm</v>
      </c>
      <c r="F176" s="7"/>
    </row>
    <row r="177" spans="1:7">
      <c r="C177" s="10" t="str">
        <f>IF((IF(_t1+_t2&lt;_xlfn.XLOOKUP(d,LignoLocNaegel[d],LignoLocNaegel[Lmin],,0),1,IF(_t1+_t2&gt;_xlfn.XLOOKUP(d,LignoLocNaegel[d],LignoLocNaegel[Lmax],,0),1,0))+IF(OR(_rho1&lt;_xlfn.XLOOKUP(F24,Holzwerkstoffe[Material],Holzwerkstoffe[Mindestdichte],,0),_rho1&gt;_xlfn.XLOOKUP(F24,Holzwerkstoffe[Material],Holzwerkstoffe[Maximaldichte],,0),_rho2&lt;_xlfn.XLOOKUP(F36,Holzwerkstoffe[Material],Holzwerkstoffe[Mindestdichte],,0),_rho2&gt;_xlfn.XLOOKUP(F36,Holzwerkstoffe[Material],Holzwerkstoffe[Maximaldichte],,0)),1,0)),IF(sprache="english","boundary conditions not met. See above!","Randbedingungen nicht eingehalten (siehe oben)!"),"")</f>
        <v>Randbedingungen nicht eingehalten (siehe oben)!</v>
      </c>
    </row>
    <row r="178" spans="1:7">
      <c r="G178" s="13">
        <f>SUM(_t1,_t2)</f>
        <v>70</v>
      </c>
    </row>
    <row r="179" spans="1:7">
      <c r="A179" s="2" t="str">
        <f>IF(sprache="english","available nails:","Verfügbare Nägel:")</f>
        <v>Verfügbare Nägel:</v>
      </c>
      <c r="G179" s="13" cm="1">
        <f t="array" ref="G179">_xlfn.LET( _xlpm.sel, IF(d=3.7, D181:D184, IF(d=4.7, D185:D187, D188:D190)),
  _xlpm.kandidate, _xlfn._xlws.FILTER(_xlpm.sel, _xlpm.sel&gt;=G178),
  IFERROR(MIN(_xlpm.kandidate), MAX(_xlpm.sel))
)</f>
        <v>75</v>
      </c>
    </row>
    <row r="180" spans="1:7">
      <c r="A180" s="50" t="str">
        <f>IF(sprache="english","article:","Artikel:")</f>
        <v>Artikel:</v>
      </c>
      <c r="B180" s="50"/>
      <c r="C180" s="33" t="str">
        <f>IF(sprache="english","diameter:","Durchmesser:")</f>
        <v>Durchmesser:</v>
      </c>
      <c r="D180" s="33" t="str">
        <f>IF(sprache="english","length:","Länge:")</f>
        <v>Länge:</v>
      </c>
      <c r="E180" s="50" t="str">
        <f>IF(sprache="english","article no.:","Artikel-No.:")</f>
        <v>Artikel-No.:</v>
      </c>
      <c r="F180" s="50"/>
    </row>
    <row r="181" spans="1:7">
      <c r="A181" s="46" t="str">
        <f>IF(sprache="english",HYPERLINK("https://www.beck-fastening.com/en/lignoloc-wooden-nails-f44-3-7~p2495","LIGNOLOC® wooden nails 3.7"),HYPERLINK("https://www.beck-fastening.com/de/lignoloc-holznaegel-f44-3-7~p2495","LIGNOLOC® Holznägel 3.7"))</f>
        <v>LIGNOLOC® Holznägel 3.7</v>
      </c>
      <c r="B181" s="47"/>
      <c r="C181" s="48">
        <v>3.7</v>
      </c>
      <c r="D181" s="15">
        <v>38</v>
      </c>
      <c r="E181" s="45" t="s">
        <v>69</v>
      </c>
      <c r="F181" s="45"/>
    </row>
    <row r="182" spans="1:7">
      <c r="A182" s="47"/>
      <c r="B182" s="47"/>
      <c r="C182" s="48"/>
      <c r="D182" s="15">
        <v>50</v>
      </c>
      <c r="E182" s="45" t="s">
        <v>70</v>
      </c>
      <c r="F182" s="45"/>
    </row>
    <row r="183" spans="1:7">
      <c r="A183" s="47"/>
      <c r="B183" s="47"/>
      <c r="C183" s="48"/>
      <c r="D183" s="15">
        <v>55</v>
      </c>
      <c r="E183" s="45" t="s">
        <v>71</v>
      </c>
      <c r="F183" s="45"/>
    </row>
    <row r="184" spans="1:7">
      <c r="A184" s="47"/>
      <c r="B184" s="47"/>
      <c r="C184" s="48"/>
      <c r="D184" s="15">
        <v>60</v>
      </c>
      <c r="E184" s="45" t="s">
        <v>72</v>
      </c>
      <c r="F184" s="45"/>
    </row>
    <row r="185" spans="1:7">
      <c r="A185" s="46" t="str">
        <f>IF(sprache="english",HYPERLINK("https://www.beck-fastening.com/en/lignoloc-wooden-nails-f60-4-7~p2497","LIGNOLOC® wooden nails 4.7"),HYPERLINK("https://www.beck-fastening.com/de/lignoloc-holznaegel-f60-4-7~p2497","LIGNOLOC® Holznägel 4.7"))</f>
        <v>LIGNOLOC® Holznägel 4.7</v>
      </c>
      <c r="B185" s="47"/>
      <c r="C185" s="48">
        <v>4.7</v>
      </c>
      <c r="D185" s="15">
        <v>65</v>
      </c>
      <c r="E185" s="45" t="s">
        <v>73</v>
      </c>
      <c r="F185" s="45"/>
    </row>
    <row r="186" spans="1:7">
      <c r="A186" s="47"/>
      <c r="B186" s="47"/>
      <c r="C186" s="48"/>
      <c r="D186" s="15">
        <v>75</v>
      </c>
      <c r="E186" s="45" t="s">
        <v>74</v>
      </c>
      <c r="F186" s="45"/>
    </row>
    <row r="187" spans="1:7">
      <c r="A187" s="47"/>
      <c r="B187" s="47"/>
      <c r="C187" s="48"/>
      <c r="D187" s="15">
        <v>90</v>
      </c>
      <c r="E187" s="45" t="s">
        <v>75</v>
      </c>
      <c r="F187" s="45"/>
    </row>
    <row r="188" spans="1:7">
      <c r="A188" s="46" t="str">
        <f>IF(sprache="english",HYPERLINK("https://www.beck-fastening.com/en/lignoloc-wooden-nail-f60-5-3~p2496","LIGNOLOC® wooden nails 5.3"),HYPERLINK("https://www.beck-fastening.com/de/lignoloc-holznaegel-f60-5-3~p2496","LIGNOLOC® Holznägel 5.3"))</f>
        <v>LIGNOLOC® Holznägel 5.3</v>
      </c>
      <c r="B188" s="47"/>
      <c r="C188" s="48">
        <v>5.3</v>
      </c>
      <c r="D188" s="15">
        <v>65</v>
      </c>
      <c r="E188" s="45" t="s">
        <v>84</v>
      </c>
      <c r="F188" s="45"/>
    </row>
    <row r="189" spans="1:7">
      <c r="A189" s="47"/>
      <c r="B189" s="47"/>
      <c r="C189" s="48"/>
      <c r="D189" s="15">
        <v>75</v>
      </c>
      <c r="E189" s="45" t="s">
        <v>85</v>
      </c>
      <c r="F189" s="45"/>
    </row>
    <row r="190" spans="1:7">
      <c r="A190" s="47"/>
      <c r="B190" s="47"/>
      <c r="C190" s="48"/>
      <c r="D190" s="15">
        <v>90</v>
      </c>
      <c r="E190" s="45" t="s">
        <v>86</v>
      </c>
      <c r="F190" s="45"/>
    </row>
  </sheetData>
  <sheetProtection algorithmName="SHA-512" hashValue="8eC46Xtn7JrgYzZ1pFdHvBc1JcAs3ZSxgRM9lQ4VFNm2op7b5qUrESIhBughZ7SH+H7GkSE9/11DDjQAxxCESA==" saltValue="ah7Iw2dkZTD8i5YoDYKDLA==" spinCount="100000" sheet="1" objects="1" scenarios="1"/>
  <mergeCells count="19">
    <mergeCell ref="A1:G1"/>
    <mergeCell ref="A188:B190"/>
    <mergeCell ref="C188:C190"/>
    <mergeCell ref="E187:F187"/>
    <mergeCell ref="E188:F188"/>
    <mergeCell ref="E189:F189"/>
    <mergeCell ref="E190:F190"/>
    <mergeCell ref="A180:B180"/>
    <mergeCell ref="E180:F180"/>
    <mergeCell ref="E181:F181"/>
    <mergeCell ref="E182:F182"/>
    <mergeCell ref="E183:F183"/>
    <mergeCell ref="E184:F184"/>
    <mergeCell ref="E185:F185"/>
    <mergeCell ref="E186:F186"/>
    <mergeCell ref="A181:B184"/>
    <mergeCell ref="C181:C184"/>
    <mergeCell ref="A185:B187"/>
    <mergeCell ref="C185:C187"/>
  </mergeCells>
  <conditionalFormatting sqref="B100">
    <cfRule type="expression" dxfId="2" priority="1">
      <formula>IF($D$97&gt;=$D$98,TRUE,FALSE)</formula>
    </cfRule>
  </conditionalFormatting>
  <conditionalFormatting sqref="B106">
    <cfRule type="expression" dxfId="1" priority="2">
      <formula>IF($D$103&gt;=$D$104,TRUE,FALSE)</formula>
    </cfRule>
  </conditionalFormatting>
  <dataValidations count="8">
    <dataValidation type="list" allowBlank="1" showInputMessage="1" showErrorMessage="1" sqref="D9" xr:uid="{2059FD5F-284D-4297-8AC4-32356D23D492}">
      <formula1>INDIRECT("LignoLocNaegel[d]")</formula1>
    </dataValidation>
    <dataValidation type="list" allowBlank="1" showInputMessage="1" showErrorMessage="1" sqref="D11" xr:uid="{572C57B1-BA15-490C-AA84-C02A14AF97AE}">
      <formula1>INDIRECT("kmod[Ausgabetext]")</formula1>
    </dataValidation>
    <dataValidation type="list" allowBlank="1" showInputMessage="1" showErrorMessage="1" sqref="D36 D24" xr:uid="{497F6083-8BEF-4426-A3F5-8071F561693F}">
      <formula1>INDIRECT("Holzwerkstoffe[Ausgabetext]")</formula1>
    </dataValidation>
    <dataValidation type="decimal" allowBlank="1" showInputMessage="1" showErrorMessage="1" sqref="D12 D30:D31 D42:D43" xr:uid="{F3CF28DA-C13E-4DF0-A419-7C15D1E4668B}">
      <formula1>0.1</formula1>
      <formula2>5</formula2>
    </dataValidation>
    <dataValidation type="whole" allowBlank="1" showInputMessage="1" showErrorMessage="1" sqref="D26 D38" xr:uid="{55341EFB-41AD-4167-A505-ACC2C07D39E7}">
      <formula1>1</formula1>
      <formula2>100</formula2>
    </dataValidation>
    <dataValidation type="whole" allowBlank="1" showInputMessage="1" showErrorMessage="1" sqref="D27 D39" xr:uid="{419BD20B-4C1F-48FE-B07C-501049262BB8}">
      <formula1>1</formula1>
      <formula2>1500</formula2>
    </dataValidation>
    <dataValidation type="whole" allowBlank="1" showInputMessage="1" showErrorMessage="1" sqref="D29 D41" xr:uid="{9016385C-CAA7-4E96-BFA6-0453134E6EC9}">
      <formula1>0</formula1>
      <formula2>359</formula2>
    </dataValidation>
    <dataValidation type="list" allowBlank="1" showInputMessage="1" showErrorMessage="1" sqref="D3" xr:uid="{1F21E84B-C648-4B13-B148-691EF5A923EA}">
      <formula1>"deutsch,english"</formula1>
    </dataValidation>
  </dataValidations>
  <pageMargins left="0.7" right="0.7" top="0.78740157499999996" bottom="0.78740157499999996" header="0.3" footer="0.3"/>
  <pageSetup paperSize="9" scale="94" orientation="portrait" r:id="rId1"/>
  <rowBreaks count="4" manualBreakCount="4">
    <brk id="45" max="16383" man="1"/>
    <brk id="91" max="16383" man="1"/>
    <brk id="127" max="6" man="1"/>
    <brk id="172" max="6"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D3587C78-EC0A-454D-BEF2-C44B8FFBFBB6}">
            <xm:f>IF(Code!$C$33=1,FALSE,TRUE)</xm:f>
            <x14:dxf>
              <font>
                <strike val="0"/>
                <color theme="0"/>
              </font>
              <fill>
                <patternFill patternType="none">
                  <bgColor auto="1"/>
                </patternFill>
              </fill>
            </x14:dxf>
          </x14:cfRule>
          <xm:sqref>F11 F24 F36 G178:G179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D75F-1EB3-4D16-A8EF-DDD366ED4110}">
  <sheetPr codeName="Tabelle3"/>
  <dimension ref="B2:B46"/>
  <sheetViews>
    <sheetView showGridLines="0" zoomScale="130" zoomScaleNormal="130" workbookViewId="0">
      <selection activeCell="B37" sqref="B37"/>
    </sheetView>
  </sheetViews>
  <sheetFormatPr baseColWidth="10" defaultRowHeight="15"/>
  <cols>
    <col min="2" max="2" width="92" style="21" customWidth="1"/>
  </cols>
  <sheetData>
    <row r="2" spans="2:2" ht="18.75">
      <c r="B2" s="28" t="s">
        <v>109</v>
      </c>
    </row>
    <row r="3" spans="2:2" ht="18.75">
      <c r="B3" s="28"/>
    </row>
    <row r="4" spans="2:2">
      <c r="B4" s="38" t="str">
        <f>Log!C2</f>
        <v>1.0</v>
      </c>
    </row>
    <row r="5" spans="2:2">
      <c r="B5" s="39">
        <f>Log!E2</f>
        <v>45958</v>
      </c>
    </row>
    <row r="6" spans="2:2">
      <c r="B6" s="37"/>
    </row>
    <row r="8" spans="2:2" ht="18.75">
      <c r="B8" s="28" t="s">
        <v>98</v>
      </c>
    </row>
    <row r="10" spans="2:2" ht="110.25">
      <c r="B10" s="20" t="s">
        <v>90</v>
      </c>
    </row>
    <row r="11" spans="2:2" ht="15.75">
      <c r="B11" s="20"/>
    </row>
    <row r="12" spans="2:2" ht="141.75">
      <c r="B12" s="20" t="s">
        <v>99</v>
      </c>
    </row>
    <row r="13" spans="2:2" ht="15.75">
      <c r="B13" s="20"/>
    </row>
    <row r="14" spans="2:2" ht="31.5">
      <c r="B14" s="20" t="s">
        <v>91</v>
      </c>
    </row>
    <row r="15" spans="2:2" ht="15.75">
      <c r="B15" s="20"/>
    </row>
    <row r="16" spans="2:2" ht="63">
      <c r="B16" s="20" t="s">
        <v>92</v>
      </c>
    </row>
    <row r="20" spans="2:2" ht="18.75">
      <c r="B20" s="27" t="s">
        <v>112</v>
      </c>
    </row>
    <row r="21" spans="2:2" ht="18.75">
      <c r="B21" s="27"/>
    </row>
    <row r="22" spans="2:2" ht="18.75">
      <c r="B22" s="40" t="s">
        <v>114</v>
      </c>
    </row>
    <row r="24" spans="2:2">
      <c r="B24" s="22"/>
    </row>
    <row r="25" spans="2:2">
      <c r="B25"/>
    </row>
    <row r="26" spans="2:2">
      <c r="B26"/>
    </row>
    <row r="27" spans="2:2">
      <c r="B27" s="23" t="s">
        <v>93</v>
      </c>
    </row>
    <row r="28" spans="2:2">
      <c r="B28" s="24" t="s">
        <v>94</v>
      </c>
    </row>
    <row r="29" spans="2:2">
      <c r="B29" s="25" t="s">
        <v>95</v>
      </c>
    </row>
    <row r="30" spans="2:2">
      <c r="B30" s="25" t="s">
        <v>96</v>
      </c>
    </row>
    <row r="31" spans="2:2">
      <c r="B31" s="25" t="s">
        <v>110</v>
      </c>
    </row>
    <row r="32" spans="2:2">
      <c r="B32" t="s">
        <v>111</v>
      </c>
    </row>
    <row r="33" spans="2:2">
      <c r="B33" s="26" t="s">
        <v>97</v>
      </c>
    </row>
    <row r="37" spans="2:2" ht="18.75">
      <c r="B37" s="40" t="s">
        <v>113</v>
      </c>
    </row>
    <row r="39" spans="2:2" ht="15.75">
      <c r="B39" s="41"/>
    </row>
    <row r="40" spans="2:2">
      <c r="B40" s="42"/>
    </row>
    <row r="41" spans="2:2">
      <c r="B41"/>
    </row>
    <row r="42" spans="2:2" ht="15.75">
      <c r="B42" s="41"/>
    </row>
    <row r="43" spans="2:2">
      <c r="B43" s="44" t="s">
        <v>115</v>
      </c>
    </row>
    <row r="44" spans="2:2">
      <c r="B44" s="44" t="s">
        <v>116</v>
      </c>
    </row>
    <row r="45" spans="2:2">
      <c r="B45" s="43" t="s">
        <v>117</v>
      </c>
    </row>
    <row r="46" spans="2:2">
      <c r="B46" s="43" t="s">
        <v>118</v>
      </c>
    </row>
  </sheetData>
  <sheetProtection algorithmName="SHA-512" hashValue="Vy+h42pvV0yHPGtjHURFl84lAhLoCJRbYfsjQmIVe4qd8fHNg0EEH+vEOj9nm+s1WbTjmb32YGz0dJP601XBBQ==" saltValue="+lzJKUtRSxdbM/pvL89HMA==" spinCount="100000" sheet="1" objects="1" scenarios="1"/>
  <hyperlinks>
    <hyperlink ref="B33" r:id="rId1" tooltip="http://www.beck-fastening.com/" display="http://www.beck-fastening.com/" xr:uid="{7749A379-7762-499E-B7F5-0919129527C9}"/>
    <hyperlink ref="B45" r:id="rId2" xr:uid="{B1EFEFCC-4046-4BBF-88FC-2DB542B2A1F5}"/>
    <hyperlink ref="B46" r:id="rId3" xr:uid="{68CC8EA3-C11B-4AF0-90BF-F7FE0212881A}"/>
  </hyperlinks>
  <pageMargins left="0.7" right="0.7" top="0.78740157499999996" bottom="0.78740157499999996"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B23E-708A-4115-A254-0265CE49A853}">
  <sheetPr published="0" codeName="Tabelle2"/>
  <dimension ref="B3:U33"/>
  <sheetViews>
    <sheetView workbookViewId="0">
      <selection activeCell="H46" sqref="H46"/>
    </sheetView>
  </sheetViews>
  <sheetFormatPr baseColWidth="10" defaultRowHeight="15"/>
  <cols>
    <col min="4" max="4" width="16.140625" customWidth="1"/>
    <col min="5" max="5" width="16.42578125" customWidth="1"/>
  </cols>
  <sheetData>
    <row r="3" spans="2:21">
      <c r="B3" t="s">
        <v>39</v>
      </c>
      <c r="C3" t="s">
        <v>40</v>
      </c>
      <c r="D3" t="s">
        <v>41</v>
      </c>
      <c r="E3" t="s">
        <v>42</v>
      </c>
      <c r="F3" t="s">
        <v>43</v>
      </c>
      <c r="G3" t="s">
        <v>48</v>
      </c>
      <c r="H3" t="s">
        <v>47</v>
      </c>
    </row>
    <row r="4" spans="2:21">
      <c r="B4" t="s">
        <v>28</v>
      </c>
      <c r="C4" t="s">
        <v>30</v>
      </c>
      <c r="D4">
        <v>400</v>
      </c>
      <c r="E4">
        <v>700</v>
      </c>
      <c r="F4" t="str">
        <f t="shared" ref="F4:F8" si="0">_xlfn.CONCAT("",TEXT(D4,"0"),"-",TEXT(E4,"0"))</f>
        <v>400-700</v>
      </c>
      <c r="G4" t="s">
        <v>54</v>
      </c>
      <c r="H4" t="str">
        <f>IF(sprache="english",Holzwerkstoffe[[#This Row],[english]],Holzwerkstoffe[[#This Row],[Material]])</f>
        <v>Weichsperrholz</v>
      </c>
    </row>
    <row r="5" spans="2:21">
      <c r="B5" t="s">
        <v>29</v>
      </c>
      <c r="C5" t="s">
        <v>31</v>
      </c>
      <c r="D5">
        <v>500</v>
      </c>
      <c r="E5">
        <v>700</v>
      </c>
      <c r="F5" t="str">
        <f t="shared" si="0"/>
        <v>500-700</v>
      </c>
      <c r="G5" t="s">
        <v>29</v>
      </c>
      <c r="H5" t="str">
        <f>IF(sprache="english",Holzwerkstoffe[[#This Row],[english]],Holzwerkstoffe[[#This Row],[Material]])</f>
        <v>OSB</v>
      </c>
    </row>
    <row r="6" spans="2:21">
      <c r="B6" t="s">
        <v>33</v>
      </c>
      <c r="C6" t="s">
        <v>32</v>
      </c>
      <c r="D6">
        <v>500</v>
      </c>
      <c r="E6">
        <v>700</v>
      </c>
      <c r="F6" t="str">
        <f t="shared" si="0"/>
        <v>500-700</v>
      </c>
      <c r="G6" t="s">
        <v>55</v>
      </c>
      <c r="H6" t="str">
        <f>IF(sprache="english",Holzwerkstoffe[[#This Row],[english]],Holzwerkstoffe[[#This Row],[Material]])</f>
        <v>Faserplatte</v>
      </c>
    </row>
    <row r="7" spans="2:21">
      <c r="B7" t="s">
        <v>34</v>
      </c>
      <c r="C7" t="s">
        <v>35</v>
      </c>
      <c r="D7">
        <v>400</v>
      </c>
      <c r="E7">
        <v>700</v>
      </c>
      <c r="F7" t="str">
        <f t="shared" si="0"/>
        <v>400-700</v>
      </c>
      <c r="G7" t="s">
        <v>56</v>
      </c>
      <c r="H7" t="str">
        <f>IF(sprache="english",Holzwerkstoffe[[#This Row],[english]],Holzwerkstoffe[[#This Row],[Material]])</f>
        <v>Massivolzplatte</v>
      </c>
    </row>
    <row r="8" spans="2:21">
      <c r="B8" t="s">
        <v>37</v>
      </c>
      <c r="C8" t="s">
        <v>36</v>
      </c>
      <c r="D8">
        <v>1050</v>
      </c>
      <c r="E8">
        <v>1250</v>
      </c>
      <c r="F8" t="str">
        <f t="shared" si="0"/>
        <v>1050-1250</v>
      </c>
      <c r="G8" t="s">
        <v>57</v>
      </c>
      <c r="H8" t="str">
        <f>IF(sprache="english",Holzwerkstoffe[[#This Row],[english]],Holzwerkstoffe[[#This Row],[Material]])</f>
        <v>Gipsfaserplatte (nur NKL 1)</v>
      </c>
    </row>
    <row r="9" spans="2:21">
      <c r="B9" t="s">
        <v>45</v>
      </c>
      <c r="C9" t="s">
        <v>46</v>
      </c>
      <c r="D9">
        <v>310</v>
      </c>
      <c r="E9">
        <v>460</v>
      </c>
      <c r="F9" t="str">
        <f>_xlfn.CONCAT("",TEXT(D9,"0"),"-",TEXT(E9,"0"))</f>
        <v>310-460</v>
      </c>
      <c r="G9" t="s">
        <v>58</v>
      </c>
      <c r="H9" t="str">
        <f>IF(sprache="english",Holzwerkstoffe[[#This Row],[english]],Holzwerkstoffe[[#This Row],[Material]])</f>
        <v>Vollholz</v>
      </c>
    </row>
    <row r="12" spans="2:21">
      <c r="B12" t="s">
        <v>25</v>
      </c>
      <c r="C12" t="s">
        <v>26</v>
      </c>
      <c r="D12" t="s">
        <v>27</v>
      </c>
      <c r="E12" t="s">
        <v>38</v>
      </c>
      <c r="F12" t="s">
        <v>65</v>
      </c>
      <c r="G12" t="s">
        <v>79</v>
      </c>
      <c r="H12" t="s">
        <v>80</v>
      </c>
      <c r="R12" t="s">
        <v>60</v>
      </c>
    </row>
    <row r="13" spans="2:21">
      <c r="B13">
        <v>3.7</v>
      </c>
      <c r="C13">
        <v>38</v>
      </c>
      <c r="D13">
        <v>60</v>
      </c>
      <c r="E13" t="s">
        <v>66</v>
      </c>
      <c r="F13">
        <v>1200</v>
      </c>
      <c r="G13" t="s">
        <v>87</v>
      </c>
      <c r="H13" t="s">
        <v>76</v>
      </c>
      <c r="R13">
        <v>2.8</v>
      </c>
      <c r="S13">
        <v>34</v>
      </c>
      <c r="T13">
        <v>65</v>
      </c>
      <c r="U13" t="s">
        <v>61</v>
      </c>
    </row>
    <row r="14" spans="2:21">
      <c r="B14">
        <v>4.7</v>
      </c>
      <c r="C14">
        <v>65</v>
      </c>
      <c r="D14">
        <v>89</v>
      </c>
      <c r="E14" t="s">
        <v>67</v>
      </c>
      <c r="F14">
        <v>2200</v>
      </c>
      <c r="G14" t="s">
        <v>88</v>
      </c>
      <c r="H14" t="s">
        <v>77</v>
      </c>
      <c r="R14">
        <v>3.7</v>
      </c>
      <c r="S14">
        <v>45</v>
      </c>
      <c r="T14">
        <v>65</v>
      </c>
      <c r="U14" t="s">
        <v>62</v>
      </c>
    </row>
    <row r="15" spans="2:21">
      <c r="B15">
        <v>5.3</v>
      </c>
      <c r="C15">
        <v>65</v>
      </c>
      <c r="D15">
        <v>90</v>
      </c>
      <c r="E15" t="s">
        <v>68</v>
      </c>
      <c r="F15">
        <v>3600</v>
      </c>
      <c r="G15" t="s">
        <v>89</v>
      </c>
      <c r="H15" t="s">
        <v>78</v>
      </c>
      <c r="R15">
        <v>4.7</v>
      </c>
      <c r="S15">
        <v>57</v>
      </c>
      <c r="T15">
        <v>90</v>
      </c>
      <c r="U15" t="s">
        <v>63</v>
      </c>
    </row>
    <row r="16" spans="2:21">
      <c r="R16">
        <v>5.3</v>
      </c>
      <c r="S16">
        <v>64</v>
      </c>
      <c r="T16">
        <v>130</v>
      </c>
      <c r="U16" t="s">
        <v>64</v>
      </c>
    </row>
    <row r="19" spans="2:6">
      <c r="B19" t="s">
        <v>44</v>
      </c>
      <c r="C19" t="s">
        <v>9</v>
      </c>
      <c r="D19" t="s">
        <v>10</v>
      </c>
      <c r="E19" t="s">
        <v>48</v>
      </c>
      <c r="F19" t="s">
        <v>47</v>
      </c>
    </row>
    <row r="20" spans="2:6">
      <c r="B20" t="s">
        <v>4</v>
      </c>
      <c r="C20">
        <v>0.35</v>
      </c>
      <c r="D20">
        <v>0</v>
      </c>
      <c r="E20" t="s">
        <v>49</v>
      </c>
      <c r="F20" t="str">
        <f>IF(sprache="english",kmod[[#This Row],[english]],kmod[[#This Row],[Situation]])</f>
        <v>ständig</v>
      </c>
    </row>
    <row r="21" spans="2:6">
      <c r="B21" t="s">
        <v>5</v>
      </c>
      <c r="C21">
        <v>0.4</v>
      </c>
      <c r="D21">
        <v>0</v>
      </c>
      <c r="E21" t="s">
        <v>50</v>
      </c>
      <c r="F21" t="str">
        <f>IF(sprache="english",kmod[[#This Row],[english]],kmod[[#This Row],[Situation]])</f>
        <v>lang</v>
      </c>
    </row>
    <row r="22" spans="2:6">
      <c r="B22" t="s">
        <v>8</v>
      </c>
      <c r="C22">
        <v>0.5</v>
      </c>
      <c r="D22">
        <v>0.4</v>
      </c>
      <c r="E22" t="s">
        <v>51</v>
      </c>
      <c r="F22" t="str">
        <f>IF(sprache="english",kmod[[#This Row],[english]],kmod[[#This Row],[Situation]])</f>
        <v>mittel</v>
      </c>
    </row>
    <row r="23" spans="2:6">
      <c r="B23" t="s">
        <v>6</v>
      </c>
      <c r="C23">
        <v>0.6</v>
      </c>
      <c r="D23">
        <v>0.5</v>
      </c>
      <c r="E23" t="s">
        <v>53</v>
      </c>
      <c r="F23" t="str">
        <f>IF(sprache="english",kmod[[#This Row],[english]],kmod[[#This Row],[Situation]])</f>
        <v>kurz</v>
      </c>
    </row>
    <row r="24" spans="2:6">
      <c r="B24" t="s">
        <v>7</v>
      </c>
      <c r="C24">
        <v>0.9</v>
      </c>
      <c r="D24">
        <v>0.8</v>
      </c>
      <c r="E24" t="s">
        <v>52</v>
      </c>
      <c r="F24" t="str">
        <f>IF(sprache="english",kmod[[#This Row],[english]],kmod[[#This Row],[Situation]])</f>
        <v>sehr kurz</v>
      </c>
    </row>
    <row r="27" spans="2:6">
      <c r="B27" s="17" t="s">
        <v>81</v>
      </c>
    </row>
    <row r="28" spans="2:6">
      <c r="B28" t="str">
        <f>ADDRESS(ROW(Start!F11),COLUMN(Start!F11))</f>
        <v>$F$11</v>
      </c>
    </row>
    <row r="29" spans="2:6">
      <c r="B29" t="str">
        <f>ADDRESS(ROW(Start!F24),COLUMN(Start!F24))</f>
        <v>$F$24</v>
      </c>
    </row>
    <row r="30" spans="2:6">
      <c r="B30" t="str">
        <f>ADDRESS(ROW(Start!F36),COLUMN(Start!F36))</f>
        <v>$F$36</v>
      </c>
    </row>
    <row r="31" spans="2:6">
      <c r="B31" t="str">
        <f>ADDRESS(ROW(Start!G178),COLUMN(Start!G178))</f>
        <v>$G$178</v>
      </c>
    </row>
    <row r="32" spans="2:6">
      <c r="B32" t="str">
        <f>ADDRESS(ROW(Start!G179),COLUMN(Start!G179))</f>
        <v>$G$179</v>
      </c>
    </row>
    <row r="33" spans="2:4">
      <c r="B33" t="s">
        <v>82</v>
      </c>
      <c r="C33" s="18">
        <v>0</v>
      </c>
      <c r="D33" t="s">
        <v>83</v>
      </c>
    </row>
  </sheetData>
  <phoneticPr fontId="11" type="noConversion"/>
  <pageMargins left="0.7" right="0.7" top="0.78740157499999996" bottom="0.78740157499999996" header="0.3" footer="0.3"/>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28BE-A0EB-4AD1-9B08-ADF368F8BC50}">
  <sheetPr published="0" codeName="Tabelle4"/>
  <dimension ref="B2:E8"/>
  <sheetViews>
    <sheetView workbookViewId="0">
      <selection activeCell="P27" sqref="P27"/>
    </sheetView>
  </sheetViews>
  <sheetFormatPr baseColWidth="10" defaultRowHeight="15"/>
  <sheetData>
    <row r="2" spans="2:5">
      <c r="B2" s="35" t="s">
        <v>101</v>
      </c>
      <c r="C2" s="35" t="s">
        <v>102</v>
      </c>
      <c r="D2" s="35" t="s">
        <v>103</v>
      </c>
      <c r="E2" s="36">
        <v>45958</v>
      </c>
    </row>
    <row r="6" spans="2:5">
      <c r="B6" t="s">
        <v>104</v>
      </c>
    </row>
    <row r="7" spans="2:5">
      <c r="B7" t="s">
        <v>101</v>
      </c>
      <c r="C7" t="s">
        <v>103</v>
      </c>
      <c r="D7" t="s">
        <v>105</v>
      </c>
      <c r="E7" t="s">
        <v>106</v>
      </c>
    </row>
    <row r="8" spans="2:5">
      <c r="B8" t="s">
        <v>102</v>
      </c>
      <c r="C8" s="34">
        <v>45958</v>
      </c>
      <c r="D8" t="s">
        <v>107</v>
      </c>
      <c r="E8" t="s">
        <v>108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20c141-528f-46d1-a3ff-4bf23376498a">
      <Terms xmlns="http://schemas.microsoft.com/office/infopath/2007/PartnerControls"/>
    </lcf76f155ced4ddcb4097134ff3c332f>
    <TaxCatchAll xmlns="0e059d57-2eeb-445c-a1ca-51478a6245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F955AE47C587B4FA4F3DC94FB589381" ma:contentTypeVersion="13" ma:contentTypeDescription="Ein neues Dokument erstellen." ma:contentTypeScope="" ma:versionID="74f71301d6c136c77a894fa8079bd8b5">
  <xsd:schema xmlns:xsd="http://www.w3.org/2001/XMLSchema" xmlns:xs="http://www.w3.org/2001/XMLSchema" xmlns:p="http://schemas.microsoft.com/office/2006/metadata/properties" xmlns:ns2="1b20c141-528f-46d1-a3ff-4bf23376498a" xmlns:ns3="0e059d57-2eeb-445c-a1ca-51478a62453d" targetNamespace="http://schemas.microsoft.com/office/2006/metadata/properties" ma:root="true" ma:fieldsID="6db326a2e3260e15e5a3db01ee1b802f" ns2:_="" ns3:_="">
    <xsd:import namespace="1b20c141-528f-46d1-a3ff-4bf23376498a"/>
    <xsd:import namespace="0e059d57-2eeb-445c-a1ca-51478a6245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20c141-528f-46d1-a3ff-4bf23376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1234da6-b255-4415-88dc-9304a9630d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059d57-2eeb-445c-a1ca-51478a624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90bea0-bd31-4fae-b105-619f7234cc81}" ma:internalName="TaxCatchAll" ma:showField="CatchAllData" ma:web="0e059d57-2eeb-445c-a1ca-51478a624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E42872-22DA-4333-B07D-5C8D2CD972AB}">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http://www.w3.org/XML/1998/namespace"/>
    <ds:schemaRef ds:uri="1b20c141-528f-46d1-a3ff-4bf23376498a"/>
    <ds:schemaRef ds:uri="http://schemas.openxmlformats.org/package/2006/metadata/core-properties"/>
    <ds:schemaRef ds:uri="0e059d57-2eeb-445c-a1ca-51478a62453d"/>
  </ds:schemaRefs>
</ds:datastoreItem>
</file>

<file path=customXml/itemProps2.xml><?xml version="1.0" encoding="utf-8"?>
<ds:datastoreItem xmlns:ds="http://schemas.openxmlformats.org/officeDocument/2006/customXml" ds:itemID="{85EB0C3E-C688-40F4-9DD1-7719E247C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20c141-528f-46d1-a3ff-4bf23376498a"/>
    <ds:schemaRef ds:uri="0e059d57-2eeb-445c-a1ca-51478a624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E0E0BE-A37E-4507-AB81-531633F8B0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Start</vt:lpstr>
      <vt:lpstr>Lizenz</vt:lpstr>
      <vt:lpstr>_rho1</vt:lpstr>
      <vt:lpstr>_rho2</vt:lpstr>
      <vt:lpstr>_t1</vt:lpstr>
      <vt:lpstr>_t2</vt:lpstr>
      <vt:lpstr>d</vt:lpstr>
      <vt:lpstr>Start!Druckbereich</vt:lpstr>
      <vt:lpstr>sprache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LignoLoc_Tragfähigkeit_ETA_23_0041</dc:title>
  <dc:creator>BIGA GmbH</dc:creator>
  <cp:lastModifiedBy>Daniel Holzinger</cp:lastModifiedBy>
  <cp:lastPrinted>2025-07-14T16:01:59Z</cp:lastPrinted>
  <dcterms:created xsi:type="dcterms:W3CDTF">2025-07-02T14:03:52Z</dcterms:created>
  <dcterms:modified xsi:type="dcterms:W3CDTF">2025-10-28T16:33:35Z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0x0101006F955AE47C587B4FA4F3DC94FB589381</vt:lpwstr>
  </property>
  <property fmtid="{D5CDD505-2E9C-101B-9397-08002B2CF9AE}" pid="3" name="MediaServiceImageTags">
    <vt:lpwstr/>
  </property>
</Properties>
</file>